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mdelgado\Desktop\COTIZADORES AUTOS 2022\ESPECIALES\UBER\"/>
    </mc:Choice>
  </mc:AlternateContent>
  <xr:revisionPtr revIDLastSave="0" documentId="13_ncr:1_{0B889ECF-C9C4-4A0F-ADB0-6B7C3E345B7C}" xr6:coauthVersionLast="47" xr6:coauthVersionMax="47" xr10:uidLastSave="{00000000-0000-0000-0000-000000000000}"/>
  <workbookProtection workbookAlgorithmName="SHA-512" workbookHashValue="MOE4Y0KA/kCHP666U/fk0PZJDoe9Gdawea/TpuqIQtM6xVIq6NYfKQoogOCCQyVyoud39MECLrqYopUacoBJLA==" workbookSaltValue="D6sQG3Mx0MxsAPuoQyk6kw==" workbookSpinCount="100000" lockStructure="1"/>
  <bookViews>
    <workbookView xWindow="-110" yWindow="-110" windowWidth="19420" windowHeight="10300" tabRatio="678" xr2:uid="{00000000-000D-0000-FFFF-FFFF00000000}"/>
  </bookViews>
  <sheets>
    <sheet name="INGRESO DE DATOS" sheetId="4" r:id="rId1"/>
    <sheet name="COTIZACION ASSA" sheetId="5" state="hidden" r:id="rId2"/>
    <sheet name="COTIZACION CLIENTE" sheetId="8" r:id="rId3"/>
    <sheet name="INFO CLIENTE" sheetId="12" r:id="rId4"/>
    <sheet name="SOLICITUD INDIVIDUAL" sheetId="11" r:id="rId5"/>
    <sheet name="SOLICITUD COLECTIVA" sheetId="13" state="hidden" r:id="rId6"/>
    <sheet name="MARCAS Y MODELOS" sheetId="14" state="hidden" r:id="rId7"/>
  </sheets>
  <definedNames>
    <definedName name="_xlnm._FilterDatabase" localSheetId="6" hidden="1">'MARCAS Y MODELOS'!$AX$1:$AY$45</definedName>
    <definedName name="ACURA">'MARCAS Y MODELOS'!$A$2:$A$12</definedName>
    <definedName name="ALFA−ROMEO">'MARCAS Y MODELOS'!$B$2:$B$6</definedName>
    <definedName name="_xlnm.Print_Area" localSheetId="1">'COTIZACION ASSA'!$A$1:$G$65</definedName>
    <definedName name="_xlnm.Print_Area" localSheetId="2">'COTIZACION CLIENTE'!$A$1:$F$97</definedName>
    <definedName name="_xlnm.Print_Area" localSheetId="3">'INFO CLIENTE'!$A$1:$D$96</definedName>
    <definedName name="_xlnm.Print_Area" localSheetId="0">'INGRESO DE DATOS'!$A$1:$G$636</definedName>
    <definedName name="_xlnm.Print_Area" localSheetId="5">'SOLICITUD COLECTIVA'!$A$1:$BS$291</definedName>
    <definedName name="_xlnm.Print_Area" localSheetId="4">'SOLICITUD INDIVIDUAL'!$A$1:$BS$350</definedName>
    <definedName name="AUDI">'MARCAS Y MODELOS'!$C$2:$C$23</definedName>
    <definedName name="B.M.W.">'MARCAS Y MODELOS'!$D$2:$D$90</definedName>
    <definedName name="BYD">'MARCAS Y MODELOS'!$E$2:$E$9</definedName>
    <definedName name="CHANGAN">'MARCAS Y MODELOS'!$F$2:$F$11</definedName>
    <definedName name="CHEVROLET">'MARCAS Y MODELOS'!$G$2:$G$69</definedName>
    <definedName name="CHRYSLER">'MARCAS Y MODELOS'!$H$2:$H$19</definedName>
    <definedName name="CITROEN">'MARCAS Y MODELOS'!$I$2:$I$11</definedName>
    <definedName name="DAEWOO">'MARCAS Y MODELOS'!$J$2:$J$11</definedName>
    <definedName name="DAIHATSU">'MARCAS Y MODELOS'!$K$2:$K$10</definedName>
    <definedName name="DODGE">'MARCAS Y MODELOS'!$L$2:$L$27</definedName>
    <definedName name="Excel_BuiltIn__FilterDatabase_1" localSheetId="5">#REF!</definedName>
    <definedName name="FIAT">'MARCAS Y MODELOS'!$M$2:$M$19</definedName>
    <definedName name="FORD">'MARCAS Y MODELOS'!$N$2:$N$63</definedName>
    <definedName name="FREIGHTLINER">'MARCAS Y MODELOS'!$O$2:$O$20</definedName>
    <definedName name="GEELY">'MARCAS Y MODELOS'!$P$2:$P$3</definedName>
    <definedName name="GREAT−WALL">'MARCAS Y MODELOS'!$Q$2:$Q$7</definedName>
    <definedName name="HONDA">'MARCAS Y MODELOS'!$R$2:$R$30</definedName>
    <definedName name="HYUNDAI">'MARCAS Y MODELOS'!$S$2:$S$36</definedName>
    <definedName name="INTERNATIONAL">'MARCAS Y MODELOS'!$T$2:$T$14</definedName>
    <definedName name="ISUZU">'MARCAS Y MODELOS'!$U$2:$U$16</definedName>
    <definedName name="JAC">'MARCAS Y MODELOS'!$V$2:$V$11</definedName>
    <definedName name="JAGUAR">'MARCAS Y MODELOS'!$W$2:$W$12</definedName>
    <definedName name="JEEP">'MARCAS Y MODELOS'!$X$2:$X$31</definedName>
    <definedName name="KENWORTH">'MARCAS Y MODELOS'!$Y$2:$Y$8</definedName>
    <definedName name="KIA">'MARCAS Y MODELOS'!$Z$2:$Z$33</definedName>
    <definedName name="LAND−ROVER">'MARCAS Y MODELOS'!$AA$2:$AA$10</definedName>
    <definedName name="LEXUS">'MARCAS Y MODELOS'!$AB$2:$AB$41</definedName>
    <definedName name="MAZDA">'MARCAS Y MODELOS'!$AC$2:$AC$54</definedName>
    <definedName name="MERCEDES−BENZ">'MARCAS Y MODELOS'!$AD$2:$AD$100</definedName>
    <definedName name="MG">'MARCAS Y MODELOS'!$AE$2:$AE$9</definedName>
    <definedName name="MINI">'MARCAS Y MODELOS'!$AF$2:$AF$10</definedName>
    <definedName name="MITSUBISHI">'MARCAS Y MODELOS'!$AG$2:$AG$33</definedName>
    <definedName name="NISSAN">'MARCAS Y MODELOS'!$AH$2:$AH$47</definedName>
    <definedName name="PEUGEOT">'MARCAS Y MODELOS'!$AI$2:$AI$23</definedName>
    <definedName name="PORSCHE">'MARCAS Y MODELOS'!$AJ$2:$AJ$13</definedName>
    <definedName name="RENAULT">'MARCAS Y MODELOS'!$AK$2:$AK$23</definedName>
    <definedName name="SKODA">'MARCAS Y MODELOS'!$AL$2:$AL$17</definedName>
    <definedName name="SSANGYONG">'MARCAS Y MODELOS'!$AM$2:$AM$14</definedName>
    <definedName name="SUBARU">'MARCAS Y MODELOS'!$AN$2:$AN$10</definedName>
    <definedName name="SUZUKI">'MARCAS Y MODELOS'!$AO$2:$AO$39</definedName>
    <definedName name="TOYOTA">'MARCAS Y MODELOS'!$AP$2:$AP$43</definedName>
    <definedName name="VOLKSWAGEN">'MARCAS Y MODELOS'!$AQ$2:$AQ$44</definedName>
    <definedName name="VOLVO">'MARCAS Y MODELOS'!$AR$2:$AR$31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36" i="11" l="1"/>
  <c r="F30" i="8"/>
  <c r="D36" i="5"/>
  <c r="F29" i="8"/>
  <c r="F31" i="8"/>
  <c r="J2" i="5"/>
  <c r="J1" i="5" s="1"/>
  <c r="K1" i="5" s="1"/>
  <c r="L1" i="5" s="1"/>
  <c r="M1" i="5" s="1"/>
  <c r="N1" i="5" s="1"/>
  <c r="O1" i="5" s="1"/>
  <c r="P1" i="5" s="1"/>
  <c r="Q1" i="5" s="1"/>
  <c r="L67" i="4"/>
  <c r="L69" i="4" s="1"/>
  <c r="L70" i="4" s="1"/>
  <c r="L71" i="4" s="1"/>
  <c r="L72" i="4" s="1"/>
  <c r="L73" i="4" s="1"/>
  <c r="L74" i="4" s="1"/>
  <c r="L75" i="4" s="1"/>
  <c r="L76" i="4" s="1"/>
  <c r="L77" i="4" s="1"/>
  <c r="L78" i="4" s="1"/>
  <c r="L79" i="4" s="1"/>
  <c r="L80" i="4" s="1"/>
  <c r="L81" i="4" s="1"/>
  <c r="L82" i="4" s="1"/>
  <c r="L83" i="4" s="1"/>
  <c r="L84" i="4" s="1"/>
  <c r="J49" i="5" l="1"/>
  <c r="D27" i="5" l="1"/>
  <c r="D28" i="5" s="1"/>
  <c r="G27" i="5" l="1"/>
  <c r="G28" i="5" s="1"/>
  <c r="D26" i="8"/>
  <c r="D31" i="5" l="1"/>
  <c r="H36" i="4" l="1"/>
  <c r="H24" i="12" l="1"/>
  <c r="H23" i="12"/>
  <c r="C102" i="4" l="1"/>
  <c r="B64" i="4" l="1"/>
  <c r="C64" i="4" s="1"/>
  <c r="F27" i="8"/>
  <c r="F26" i="8"/>
  <c r="F32" i="8"/>
  <c r="F23" i="8"/>
  <c r="F22" i="8"/>
  <c r="L49" i="5"/>
  <c r="B61" i="4"/>
  <c r="C61" i="4" s="1"/>
  <c r="C58" i="4"/>
  <c r="C52" i="4"/>
  <c r="C49" i="4"/>
  <c r="C55" i="4"/>
  <c r="E105" i="4" l="1"/>
  <c r="E98" i="4"/>
  <c r="K28" i="5"/>
  <c r="J28" i="5" l="1"/>
  <c r="D30" i="5" s="1"/>
  <c r="F105" i="4"/>
  <c r="E111" i="4"/>
  <c r="E50" i="4" s="1"/>
  <c r="F98" i="4"/>
  <c r="F112" i="4" s="1"/>
  <c r="F111" i="4" l="1"/>
  <c r="B19" i="8" s="1"/>
  <c r="AG264" i="13"/>
  <c r="AG323" i="11"/>
  <c r="F50" i="4" l="1"/>
  <c r="BD174" i="11"/>
  <c r="H26" i="12"/>
  <c r="BG224" i="11"/>
  <c r="F86" i="11"/>
  <c r="BE83" i="11"/>
  <c r="L83" i="11"/>
  <c r="F118" i="11"/>
  <c r="AZ80" i="11"/>
  <c r="AF80" i="11"/>
  <c r="G80" i="11" l="1"/>
  <c r="L27" i="11"/>
  <c r="AS25" i="11"/>
  <c r="AS22" i="11"/>
  <c r="D34" i="5"/>
  <c r="D32" i="8" s="1"/>
  <c r="D29" i="5"/>
  <c r="BC185" i="13"/>
  <c r="AW185" i="13"/>
  <c r="AL185" i="13"/>
  <c r="C185" i="13"/>
  <c r="BC183" i="13"/>
  <c r="AW183" i="13"/>
  <c r="AL183" i="13"/>
  <c r="C183" i="13"/>
  <c r="BK169" i="13"/>
  <c r="AW169" i="13"/>
  <c r="AM169" i="13"/>
  <c r="AC169" i="13"/>
  <c r="T169" i="13"/>
  <c r="B169" i="13"/>
  <c r="BM161" i="13"/>
  <c r="BD161" i="13"/>
  <c r="AW161" i="13"/>
  <c r="Y161" i="13"/>
  <c r="B161" i="13"/>
  <c r="BM155" i="13"/>
  <c r="BF155" i="13"/>
  <c r="AW155" i="13"/>
  <c r="AI155" i="13"/>
  <c r="Y155" i="13"/>
  <c r="P155" i="13"/>
  <c r="J147" i="13"/>
  <c r="AH144" i="13"/>
  <c r="G144" i="13"/>
  <c r="BJ141" i="13"/>
  <c r="AO141" i="13"/>
  <c r="L141" i="13"/>
  <c r="BE106" i="13"/>
  <c r="F106" i="13"/>
  <c r="J103" i="13"/>
  <c r="BD100" i="13"/>
  <c r="AH100" i="13"/>
  <c r="H100" i="13"/>
  <c r="AI94" i="13"/>
  <c r="K94" i="13"/>
  <c r="AQ91" i="13"/>
  <c r="I91" i="13"/>
  <c r="AU88" i="13"/>
  <c r="R88" i="13"/>
  <c r="AO85" i="13"/>
  <c r="J85" i="13"/>
  <c r="AC82" i="13"/>
  <c r="BC75" i="13"/>
  <c r="K75" i="13"/>
  <c r="AQ72" i="13"/>
  <c r="I72" i="13"/>
  <c r="AU69" i="13"/>
  <c r="R69" i="13"/>
  <c r="R66" i="13"/>
  <c r="E66" i="13"/>
  <c r="O63" i="13"/>
  <c r="AO60" i="13"/>
  <c r="J60" i="13"/>
  <c r="AC57" i="13"/>
  <c r="F51" i="13"/>
  <c r="BE48" i="13"/>
  <c r="L48" i="13"/>
  <c r="AZ45" i="13"/>
  <c r="AF45" i="13"/>
  <c r="G45" i="13"/>
  <c r="AV39" i="13"/>
  <c r="Q39" i="13"/>
  <c r="BC36" i="13"/>
  <c r="R36" i="13"/>
  <c r="BC30" i="13"/>
  <c r="AI27" i="13"/>
  <c r="J27" i="13"/>
  <c r="AI24" i="13"/>
  <c r="J24" i="13"/>
  <c r="BA19" i="13"/>
  <c r="S19" i="13"/>
  <c r="D29" i="8" l="1"/>
  <c r="L23" i="5"/>
  <c r="BF168" i="11"/>
  <c r="AQ103" i="11"/>
  <c r="D30" i="8"/>
  <c r="BC198" i="11"/>
  <c r="AW198" i="11"/>
  <c r="AL198" i="11"/>
  <c r="C198" i="11"/>
  <c r="BC196" i="11"/>
  <c r="AW196" i="11"/>
  <c r="AL196" i="11"/>
  <c r="C196" i="11"/>
  <c r="BK182" i="11"/>
  <c r="AW182" i="11"/>
  <c r="AM182" i="11"/>
  <c r="AC182" i="11"/>
  <c r="T182" i="11"/>
  <c r="B182" i="11"/>
  <c r="BM174" i="11"/>
  <c r="AW174" i="11"/>
  <c r="Y174" i="11"/>
  <c r="B174" i="11"/>
  <c r="BM168" i="11"/>
  <c r="AW168" i="11"/>
  <c r="AI168" i="11"/>
  <c r="Y168" i="11"/>
  <c r="P168" i="11"/>
  <c r="J161" i="11"/>
  <c r="AH158" i="11"/>
  <c r="G158" i="11"/>
  <c r="BJ155" i="11"/>
  <c r="AO155" i="11"/>
  <c r="L155" i="11"/>
  <c r="BE118" i="11"/>
  <c r="J115" i="11"/>
  <c r="BD112" i="11"/>
  <c r="AH112" i="11"/>
  <c r="H112" i="11"/>
  <c r="AI106" i="11"/>
  <c r="K106" i="11"/>
  <c r="I103" i="11"/>
  <c r="AU100" i="11"/>
  <c r="R100" i="11"/>
  <c r="AO97" i="11"/>
  <c r="J97" i="11"/>
  <c r="AC94" i="11"/>
  <c r="BC74" i="11"/>
  <c r="K74" i="11"/>
  <c r="AQ71" i="11"/>
  <c r="I71" i="11"/>
  <c r="AU68" i="11"/>
  <c r="R68" i="11"/>
  <c r="R65" i="11"/>
  <c r="E65" i="11"/>
  <c r="O62" i="11"/>
  <c r="AO59" i="11"/>
  <c r="J59" i="11"/>
  <c r="AC56" i="11"/>
  <c r="F50" i="11"/>
  <c r="BE47" i="11"/>
  <c r="L47" i="11"/>
  <c r="AZ44" i="11"/>
  <c r="AF44" i="11"/>
  <c r="G44" i="11"/>
  <c r="AV38" i="11"/>
  <c r="Q38" i="11"/>
  <c r="BC35" i="11"/>
  <c r="R35" i="11"/>
  <c r="BC29" i="11"/>
  <c r="J25" i="11"/>
  <c r="J22" i="11"/>
  <c r="BA17" i="11"/>
  <c r="S17" i="11"/>
  <c r="D31" i="8" l="1"/>
  <c r="G25" i="5"/>
  <c r="F24" i="8" s="1"/>
  <c r="BG220" i="11"/>
  <c r="AM207" i="13"/>
  <c r="BG207" i="13"/>
  <c r="BG222" i="11" l="1"/>
  <c r="AM209" i="13"/>
  <c r="BG209" i="13"/>
  <c r="G62" i="5"/>
  <c r="B61" i="8" l="1"/>
  <c r="C10" i="8"/>
  <c r="C8" i="5"/>
  <c r="C8" i="8" s="1"/>
  <c r="E18" i="8" l="1"/>
  <c r="D18" i="8"/>
  <c r="C18" i="8"/>
  <c r="E11" i="8"/>
  <c r="D11" i="8"/>
  <c r="C11" i="8"/>
  <c r="E19" i="5"/>
  <c r="D19" i="5"/>
  <c r="C19" i="5"/>
  <c r="C16" i="5"/>
  <c r="E11" i="5"/>
  <c r="D11" i="5"/>
  <c r="C11" i="5"/>
  <c r="C10" i="5"/>
  <c r="D24" i="8" l="1"/>
  <c r="D22" i="8"/>
  <c r="C17" i="8"/>
  <c r="C16" i="8"/>
  <c r="C15" i="8"/>
  <c r="E14" i="8"/>
  <c r="C14" i="8"/>
  <c r="H21" i="12" s="1"/>
  <c r="E13" i="8"/>
  <c r="C13" i="8"/>
  <c r="E12" i="8"/>
  <c r="C12" i="8"/>
  <c r="C9" i="8"/>
  <c r="E8" i="8"/>
  <c r="E13" i="5"/>
  <c r="C13" i="5"/>
  <c r="AM195" i="13" l="1"/>
  <c r="BG195" i="13"/>
  <c r="AM194" i="13"/>
  <c r="BG193" i="13"/>
  <c r="BG218" i="11"/>
  <c r="BG205" i="13"/>
  <c r="AM206" i="13"/>
  <c r="B168" i="11"/>
  <c r="B155" i="13"/>
  <c r="AM208" i="11"/>
  <c r="BG208" i="11"/>
  <c r="AM207" i="11"/>
  <c r="BG206" i="11"/>
  <c r="AM220" i="11"/>
  <c r="AM222" i="11"/>
  <c r="AM219" i="11"/>
  <c r="E12" i="5"/>
  <c r="C12" i="5"/>
  <c r="E80" i="4" l="1"/>
  <c r="E79" i="4"/>
  <c r="E78" i="4"/>
  <c r="E77" i="4"/>
  <c r="E76" i="4"/>
  <c r="E75" i="4"/>
  <c r="E74" i="4"/>
  <c r="E73" i="4"/>
  <c r="E72" i="4"/>
  <c r="E71" i="4"/>
  <c r="E70" i="4"/>
  <c r="D71" i="4"/>
  <c r="D70" i="4"/>
  <c r="D69" i="4"/>
  <c r="C78" i="4"/>
  <c r="C77" i="4"/>
  <c r="C76" i="4"/>
  <c r="C75" i="4"/>
  <c r="C74" i="4"/>
  <c r="C73" i="4"/>
  <c r="C72" i="4"/>
  <c r="C71" i="4"/>
  <c r="C70" i="4"/>
  <c r="C69" i="4"/>
  <c r="B72" i="4"/>
  <c r="B71" i="4"/>
  <c r="B70" i="4"/>
  <c r="B69" i="4"/>
  <c r="B77" i="4" l="1"/>
  <c r="B78" i="4" s="1"/>
  <c r="C15" i="5"/>
  <c r="O42" i="5" l="1"/>
  <c r="Q42" i="5"/>
  <c r="M42" i="5"/>
  <c r="K42" i="5"/>
  <c r="C17" i="5"/>
  <c r="P26" i="5" l="1"/>
  <c r="N26" i="5"/>
  <c r="J26" i="5"/>
  <c r="L26" i="5"/>
  <c r="E8" i="5"/>
  <c r="C9" i="5"/>
  <c r="C14" i="5"/>
  <c r="E14" i="5"/>
  <c r="C18" i="5"/>
  <c r="P30" i="5" l="1"/>
  <c r="N30" i="5"/>
  <c r="L30" i="5"/>
  <c r="J30" i="5"/>
  <c r="J44" i="5"/>
  <c r="J31" i="5" s="1"/>
  <c r="L44" i="5"/>
  <c r="L31" i="5" s="1"/>
  <c r="E31" i="5" s="1"/>
  <c r="P44" i="5"/>
  <c r="P31" i="5" s="1"/>
  <c r="N44" i="5"/>
  <c r="N31" i="5" s="1"/>
  <c r="F31" i="5" l="1"/>
  <c r="M28" i="5"/>
  <c r="L28" i="5" s="1"/>
  <c r="E30" i="5" l="1"/>
  <c r="F30" i="5" s="1"/>
  <c r="E30" i="8" s="1"/>
  <c r="E31" i="8"/>
  <c r="BO207" i="13" l="1"/>
  <c r="BO220" i="11"/>
  <c r="BO222" i="11"/>
  <c r="BO209" i="13"/>
  <c r="AM215" i="13"/>
  <c r="BG215" i="13" s="1"/>
  <c r="D27" i="8"/>
  <c r="D23" i="5"/>
  <c r="D25" i="5"/>
  <c r="L25" i="5" s="1"/>
  <c r="E9" i="4"/>
  <c r="D24" i="5" l="1"/>
  <c r="D23" i="8" s="1"/>
  <c r="L22" i="5"/>
  <c r="AW219" i="11"/>
  <c r="AW206" i="13"/>
  <c r="BG197" i="13"/>
  <c r="AM197" i="13"/>
  <c r="AM210" i="11"/>
  <c r="BG210" i="11"/>
  <c r="AM230" i="11"/>
  <c r="BG230" i="11" s="1"/>
  <c r="P25" i="5"/>
  <c r="N25" i="5"/>
  <c r="J25" i="5"/>
  <c r="E25" i="5" s="1"/>
  <c r="P22" i="5"/>
  <c r="J22" i="5"/>
  <c r="E22" i="5" s="1"/>
  <c r="N22" i="5"/>
  <c r="E27" i="5"/>
  <c r="F27" i="5" s="1"/>
  <c r="P45" i="5"/>
  <c r="D33" i="5"/>
  <c r="D32" i="5"/>
  <c r="C42" i="5"/>
  <c r="F23" i="5" l="1"/>
  <c r="F25" i="5"/>
  <c r="E24" i="8" s="1"/>
  <c r="AW207" i="11"/>
  <c r="AW194" i="13"/>
  <c r="P23" i="5"/>
  <c r="N23" i="5"/>
  <c r="J23" i="5"/>
  <c r="E29" i="5" s="1"/>
  <c r="L45" i="5"/>
  <c r="N45" i="5"/>
  <c r="J45" i="5"/>
  <c r="E34" i="5" s="1"/>
  <c r="F34" i="5" s="1"/>
  <c r="E32" i="8" s="1"/>
  <c r="F29" i="5" l="1"/>
  <c r="E29" i="8" s="1"/>
  <c r="BO210" i="11" s="1"/>
  <c r="BO208" i="11"/>
  <c r="BO195" i="13"/>
  <c r="BO230" i="11"/>
  <c r="BO215" i="13"/>
  <c r="E21" i="8"/>
  <c r="BO197" i="13" l="1"/>
  <c r="BO206" i="11"/>
  <c r="BO193" i="13"/>
  <c r="F35" i="5"/>
  <c r="E25" i="8"/>
  <c r="BO205" i="13" s="1"/>
  <c r="E35" i="5"/>
  <c r="BG225" i="13" l="1"/>
  <c r="BG246" i="11"/>
  <c r="E33" i="8"/>
  <c r="BO218" i="11"/>
  <c r="J48" i="5"/>
  <c r="J47" i="5" s="1"/>
  <c r="J46" i="5" s="1"/>
  <c r="E37" i="5" s="1"/>
  <c r="C37" i="5" s="1"/>
  <c r="E38" i="5" l="1"/>
  <c r="E39" i="5" s="1"/>
  <c r="E40" i="5" s="1"/>
  <c r="E41" i="5"/>
  <c r="E43" i="5"/>
  <c r="C34" i="8"/>
  <c r="F37" i="5"/>
  <c r="F38" i="5" l="1"/>
  <c r="E35" i="8" s="1"/>
  <c r="BG244" i="11"/>
  <c r="BG248" i="11" s="1"/>
  <c r="BG223" i="13"/>
  <c r="BG227" i="13" s="1"/>
  <c r="F41" i="5"/>
  <c r="E38" i="8" s="1"/>
  <c r="F43" i="5"/>
  <c r="E40" i="8" s="1"/>
  <c r="E34" i="8"/>
  <c r="AM236" i="11" s="1"/>
  <c r="A78" i="8" l="1"/>
  <c r="A76" i="8"/>
  <c r="AM219" i="13"/>
  <c r="F39" i="5"/>
  <c r="AM217" i="13"/>
  <c r="BG229" i="13"/>
  <c r="BG231" i="13" s="1"/>
  <c r="BG250" i="11"/>
  <c r="BG252" i="11" s="1"/>
  <c r="BO234" i="11" l="1"/>
  <c r="BG234" i="11"/>
  <c r="BG217" i="13"/>
  <c r="BO217" i="13"/>
  <c r="BG219" i="13"/>
  <c r="BO219" i="13"/>
  <c r="BO232" i="11"/>
  <c r="BG232" i="11"/>
  <c r="F40" i="5"/>
  <c r="E37" i="8" s="1"/>
  <c r="E36" i="8"/>
</calcChain>
</file>

<file path=xl/sharedStrings.xml><?xml version="1.0" encoding="utf-8"?>
<sst xmlns="http://schemas.openxmlformats.org/spreadsheetml/2006/main" count="2121" uniqueCount="1528">
  <si>
    <t xml:space="preserve">         FECHA</t>
  </si>
  <si>
    <t xml:space="preserve">   COBERTURAS</t>
  </si>
  <si>
    <t>LIMITES</t>
  </si>
  <si>
    <t>DEDUCIBLE</t>
  </si>
  <si>
    <t xml:space="preserve"> </t>
  </si>
  <si>
    <t xml:space="preserve">   LESIONES CORPORALES</t>
  </si>
  <si>
    <t xml:space="preserve">   DAÑOS A LA PROPIEDAD AJENA</t>
  </si>
  <si>
    <t xml:space="preserve">   ASISTENCIA MEDICA</t>
  </si>
  <si>
    <t xml:space="preserve">   SUBTOTAL</t>
  </si>
  <si>
    <t xml:space="preserve">   DESCUENTO BUENA EXPERIENCIA</t>
  </si>
  <si>
    <t>PRIMA A PRORATA DEL</t>
  </si>
  <si>
    <t>AL</t>
  </si>
  <si>
    <t>Prima</t>
  </si>
  <si>
    <t>MARCA</t>
  </si>
  <si>
    <t>COTIZADO POR:</t>
  </si>
  <si>
    <t xml:space="preserve">         FECHA:</t>
  </si>
  <si>
    <t>ENDOSO DORADO PLUS</t>
  </si>
  <si>
    <t>CLASE</t>
  </si>
  <si>
    <t xml:space="preserve">   LIMITE UNICO COMBINADO</t>
  </si>
  <si>
    <t xml:space="preserve">   INCENDIO</t>
  </si>
  <si>
    <t xml:space="preserve">   ROBO</t>
  </si>
  <si>
    <t xml:space="preserve">   PERDIDA TOTAL</t>
  </si>
  <si>
    <t>ENDOSO</t>
  </si>
  <si>
    <t xml:space="preserve">   ENDOSO</t>
  </si>
  <si>
    <t>DPA</t>
  </si>
  <si>
    <t>LSA</t>
  </si>
  <si>
    <t>AM</t>
  </si>
  <si>
    <t>LUC</t>
  </si>
  <si>
    <t>DORADO PLUS</t>
  </si>
  <si>
    <t>COBERTURAS</t>
  </si>
  <si>
    <t>NO</t>
  </si>
  <si>
    <t>DESCUENTO</t>
  </si>
  <si>
    <t>uso</t>
  </si>
  <si>
    <t xml:space="preserve">PARTICULAR </t>
  </si>
  <si>
    <t>P - PARTICULAR DE 13 A 15 PASAJEROS (LIVIANO)</t>
  </si>
  <si>
    <t>AÑO</t>
  </si>
  <si>
    <t>MENSUAL</t>
  </si>
  <si>
    <t>SEMESTRAL</t>
  </si>
  <si>
    <t>TRIMESTRAL</t>
  </si>
  <si>
    <t>Por persona</t>
  </si>
  <si>
    <t>Por Accidente</t>
  </si>
  <si>
    <t>Por Persona</t>
  </si>
  <si>
    <t xml:space="preserve">   EQUIPO ESPECIAL</t>
  </si>
  <si>
    <t>MODELO</t>
  </si>
  <si>
    <t>COLISION</t>
  </si>
  <si>
    <t>Datos del Cliente</t>
  </si>
  <si>
    <r>
      <t xml:space="preserve">INSTRUCCIONES: </t>
    </r>
    <r>
      <rPr>
        <sz val="12"/>
        <rFont val="Tahoma"/>
        <family val="2"/>
      </rPr>
      <t xml:space="preserve">  1. SE DEBEN LLENAR LOS CAMPOS MARCADOS EN COLOR</t>
    </r>
  </si>
  <si>
    <t xml:space="preserve">CLIENTE    </t>
  </si>
  <si>
    <t>NUMERO</t>
  </si>
  <si>
    <t>Sin deducible</t>
  </si>
  <si>
    <t xml:space="preserve">   COLISION Y VUELCO</t>
  </si>
  <si>
    <t>13% IMPUESTO DE VENTAS</t>
  </si>
  <si>
    <t xml:space="preserve">   PRIMA ANUAL</t>
  </si>
  <si>
    <t xml:space="preserve">   PRIMA SEMESTRAL No incluye recargo por pago fraccionado</t>
  </si>
  <si>
    <t xml:space="preserve">   PRIMA MENSUAL Incluye recargo del 8%</t>
  </si>
  <si>
    <t>ENDOSO PLATINO</t>
  </si>
  <si>
    <t xml:space="preserve">   PRIMA TRIMESTRAL Incluye recargo del 6%</t>
  </si>
  <si>
    <t>Descripción</t>
  </si>
  <si>
    <t xml:space="preserve">Máximo de Eventos </t>
  </si>
  <si>
    <t>p/año</t>
  </si>
  <si>
    <t>Monto reconocido</t>
  </si>
  <si>
    <t>Envío y pago de remolque en grúa</t>
  </si>
  <si>
    <t>Envío y coordinación de servicio de ambulancia</t>
  </si>
  <si>
    <t>Honorarios de ambulancia solo si se contactó por medio de ASSA MOVIL</t>
  </si>
  <si>
    <t>Suministro de gasolina, paso de corriente, cambio de llanta</t>
  </si>
  <si>
    <t>Envío y pago de cerrajero en caso de pérdida o extravío de llaves</t>
  </si>
  <si>
    <t>Asistencia en Accidentes de Tránsito</t>
  </si>
  <si>
    <t>ESTA COTIZACION ES VALIDA POR DIEZ DÍAS NATURALES</t>
  </si>
  <si>
    <t xml:space="preserve">   DESCUENTO</t>
  </si>
  <si>
    <t>PARTICULAR LIVIANO</t>
  </si>
  <si>
    <t>CARGA LIVIANA</t>
  </si>
  <si>
    <t>RC</t>
  </si>
  <si>
    <t>PA</t>
  </si>
  <si>
    <t>COMP</t>
  </si>
  <si>
    <t>PARTICULAR 12-15 PASAJEROS</t>
  </si>
  <si>
    <t>P - PARTICULAR LIVIANO</t>
  </si>
  <si>
    <t>OCUPANTES</t>
  </si>
  <si>
    <t>EE</t>
  </si>
  <si>
    <t>ADENDDA</t>
  </si>
  <si>
    <t xml:space="preserve">   COMPRENSIVO INCLUYE ROBO</t>
  </si>
  <si>
    <t>Estado Civil</t>
  </si>
  <si>
    <t>Edad</t>
  </si>
  <si>
    <t>CASADO</t>
  </si>
  <si>
    <t>SOLTERO</t>
  </si>
  <si>
    <t>ESTADO CIVIL</t>
  </si>
  <si>
    <t>¢83.000,00 por evento</t>
  </si>
  <si>
    <t>¢110.000 por evento</t>
  </si>
  <si>
    <t>¢25.000,00 por evento</t>
  </si>
  <si>
    <t>¢40.000,00 por evento</t>
  </si>
  <si>
    <t>HECHO POR</t>
  </si>
  <si>
    <t>Para obtener gratuitamente estos beneficios deberá llamar a la línea 800-800 2772 / 2503-2772</t>
  </si>
  <si>
    <t>Aceptación de cliente</t>
  </si>
  <si>
    <t>PRIMA ANUAL EN COLONES</t>
  </si>
  <si>
    <t>Teléfonos del Corredor</t>
  </si>
  <si>
    <t>Teléfonos del Cliente</t>
  </si>
  <si>
    <t>Correo electrónico</t>
  </si>
  <si>
    <t xml:space="preserve">Marca </t>
  </si>
  <si>
    <t>Modelo</t>
  </si>
  <si>
    <t>Año:</t>
  </si>
  <si>
    <t>Valor del Vehículo</t>
  </si>
  <si>
    <t xml:space="preserve">    No. de pasajeros</t>
  </si>
  <si>
    <t>Clase tarifaria</t>
  </si>
  <si>
    <t>NUMERO:</t>
  </si>
  <si>
    <t xml:space="preserve">Nombre del cliente: </t>
  </si>
  <si>
    <t>No contratada</t>
  </si>
  <si>
    <t>Nombre del Corredor o Agente</t>
  </si>
  <si>
    <t>Uso del Vehículo</t>
  </si>
  <si>
    <t>Teléfonos del Corredor o Agente:</t>
  </si>
  <si>
    <t xml:space="preserve">AÑO    </t>
  </si>
  <si>
    <t>LIMITES CONTRATADOS</t>
  </si>
  <si>
    <t>Tel: 2503-2772</t>
  </si>
  <si>
    <t>Monto máximo reconocido</t>
  </si>
  <si>
    <t>Algunas recomedaciones para la correcta operación de su seguro:</t>
  </si>
  <si>
    <t>En caso de accidente no olvide llamar a la Asistencia de ASSA, es muy importante que su llamada quede registrada.</t>
  </si>
  <si>
    <t>Verifique que el monto declarado coincida con el valor de mercado de su vehículo, así se evitará la aplicación de infraseguro en caso de evento.</t>
  </si>
  <si>
    <t>Consulte a su asesor en seguros, respecto a los diferentes planes y modalidades de aseguramiento que le ofrece la Compañía de Seguros.</t>
  </si>
  <si>
    <t>Cotización de Seguro de Automóviles Pág-2</t>
  </si>
  <si>
    <t>Las condiciones de los endosos, dependen del adendum elegido</t>
  </si>
  <si>
    <t>Recuerde que debe reportar aditamento que no sea de fábrica en el seguro, este debe ser reportado como equipo especial.</t>
  </si>
  <si>
    <t>Acreedor</t>
  </si>
  <si>
    <t>OBSERVACIONES ESPECIALES PARA SUSCRIPCION</t>
  </si>
  <si>
    <t xml:space="preserve">   PRIMA ANUAL IVI</t>
  </si>
  <si>
    <t>PRIMA ANUAL EN COLONES SIN IV</t>
  </si>
  <si>
    <t>PRIMA ANUAL CON DESCUENTO Y SIN I.V.</t>
  </si>
  <si>
    <t>0000</t>
  </si>
  <si>
    <t>A.B. LIMITE UNICO COMBINADO</t>
  </si>
  <si>
    <t>D. COMPRENSIVO, INCLUYE COBERTURA DE ROBO</t>
  </si>
  <si>
    <t xml:space="preserve"> C. ASISTENCIA MEDICA</t>
  </si>
  <si>
    <t>B. DAÑOS A LA PROPIEDAD AJENA</t>
  </si>
  <si>
    <t>C. ASISTENCIA MEDICA</t>
  </si>
  <si>
    <t xml:space="preserve"> A. LESIONES CORPORALES</t>
  </si>
  <si>
    <t>A. LESIONES CORPORALES</t>
  </si>
  <si>
    <t>E. COLISION Y VUELCO</t>
  </si>
  <si>
    <t>H, EQUIPO ESPECIAL</t>
  </si>
  <si>
    <t xml:space="preserve">  A.B. LIMITE UNICO COMBINADO</t>
  </si>
  <si>
    <t xml:space="preserve"> B. DAÑOS A LA PROPIEDAD AJENA</t>
  </si>
  <si>
    <t xml:space="preserve">  E. COLISION Y VUELCO</t>
  </si>
  <si>
    <t xml:space="preserve">  H. EQUIPO ESPECIAL</t>
  </si>
  <si>
    <t xml:space="preserve">• Reembolso del 100% Deducible (en caso de colisión no culposa del asegurado), Máx. 90 días después de sentencia
• Muerte Accidental del Conductor ¢5.555.000
• Adelanto de Gastos Funerarios ¢835.000.00
• Cobertura para Efectos Personales del Asegurado (no dinero ni valores) ¢55.550.00
• Alquiler de Automóvil en Caso de Colisión o Vuelco  (Conductor  más 23años) Máx. 20días ó ¢330.000.00
• Alquiler de Automóvil en Caso de Robo  (Conductor  más 23años) Máx. 20días ó ¢330.000.00
• No Aplicación de Depreciación en Caso de Pérdida Total de Autos Nuevos
• Descuento en Deducible de Colisión para Mujeres  (N/A estacionado) 50%
</t>
  </si>
  <si>
    <t xml:space="preserve">• Reembolso del 100% Deducible (en caso de colisión no culposa del asegurado), Máx. 90 días después de sentencia
• Muerte Accidental del Conductor ¢8.300.000.00
• Adelanto de Gastos Funerarios ¢ 1.665.000.00
• Cobertura para Efectos Personales del Asegurado (no dinero ni valores) ¢275.000.00
• Alquiler de Automóvil en Caso de Colisión o Vuelco  (Conductor  más 23años) Máx. 30 días ó ¢400.000.00
• Alquiler de Automóvil en Caso de Robo  (Conductor  más 23años) Máx. 30 días ó ¢400.000.00
• Alquiler de Automóvil en Caso de que aplique la cobertura Comprensivo (excepto robo)  (Conductor  más 23años) Máx. 10 días ó ¢140.000.00
• Responsabilidad Civil por uso de Remolque o Trailer hasta por ¢5.550.000.00
• Descuento en Deducible de Colisión para Mujeres  (N/A estacionado) 50%
• No Aplicación de Depreciación en Caso de Pérdida Total de Autos Nuevos
• Descuento en deducible (Cash Back) por no reclamación para caballeros, según condiciones generales.
• Prima preferencial por no accidente (ACCIDENT FORGIVENESS), según condiciones del contrato
</t>
  </si>
  <si>
    <t>MOTOS</t>
  </si>
  <si>
    <t>P - MOTOS</t>
  </si>
  <si>
    <t>Al momento de aceptación de esta propuesta, el Tomador confirma que ha leído y comprendido la Información Previa y las Condiciones Generales, información establecida en la página web: http://www.assanet.cr y demás datos que regula el artículo 12 de la Ley 8956 y artículos 24 y siguientes del Reglamento sobre comercialización de Seguros (Acuerdo SUGESE 03-10).</t>
  </si>
  <si>
    <t>No. Póliza:  02B</t>
  </si>
  <si>
    <t>1. Datos Generales del Propuesto Asegurado</t>
  </si>
  <si>
    <t>1.1 Persona Jurídica:</t>
  </si>
  <si>
    <t>Nombre de la empresa o razón social:</t>
  </si>
  <si>
    <t>Cédula Jurídica:</t>
  </si>
  <si>
    <t>1.2 Persona Física:</t>
  </si>
  <si>
    <t>1er. Apellido:</t>
  </si>
  <si>
    <t>2do. Apellido:</t>
  </si>
  <si>
    <t>1er. Nombre:</t>
  </si>
  <si>
    <t>2do. Nombre:</t>
  </si>
  <si>
    <t>Sexo:</t>
  </si>
  <si>
    <t>Tipo de Identificación:</t>
  </si>
  <si>
    <t>Cédula de Identificación</t>
  </si>
  <si>
    <t>Cédula de Residencia</t>
  </si>
  <si>
    <t>Pasaporte</t>
  </si>
  <si>
    <t>/</t>
  </si>
  <si>
    <t>Número de Identificación:</t>
  </si>
  <si>
    <t>Estado Civil:</t>
  </si>
  <si>
    <t>Soltero(a)</t>
  </si>
  <si>
    <t>Casado(a)</t>
  </si>
  <si>
    <t>Viudo(a)</t>
  </si>
  <si>
    <t>Divorciado(a)</t>
  </si>
  <si>
    <t>Nombre completo del Cónyuge:</t>
  </si>
  <si>
    <t>Cédula:</t>
  </si>
  <si>
    <t>Ocupación/Actividad Económica:</t>
  </si>
  <si>
    <t>Empresa donde trabaja:</t>
  </si>
  <si>
    <t>1.3 Dirección/ Contacto</t>
  </si>
  <si>
    <t>Provincia:</t>
  </si>
  <si>
    <t>Cantón:</t>
  </si>
  <si>
    <t>Distrito:</t>
  </si>
  <si>
    <t>Dirección Exacta:</t>
  </si>
  <si>
    <t>Tel:</t>
  </si>
  <si>
    <t>E-mail:</t>
  </si>
  <si>
    <t>2. Datos Generales del Contratante de la Póliza: Completar solo si es distinto al Asegurado</t>
  </si>
  <si>
    <t>2.1 Persona Jurídica:</t>
  </si>
  <si>
    <t>Representante Legal:</t>
  </si>
  <si>
    <t>Número de Cédula/Pasaporte:</t>
  </si>
  <si>
    <t>Email:</t>
  </si>
  <si>
    <t>2.2 Persona Física:</t>
  </si>
  <si>
    <t>Cédula/Pasaporte:</t>
  </si>
  <si>
    <t>3. Responsable de Pago: Completar solo si es distinto al Asegurado</t>
  </si>
  <si>
    <t>3.1 Persona Jurídica:</t>
  </si>
  <si>
    <t>3.2 Persona Física:</t>
  </si>
  <si>
    <t>3.3 Dirección Contractual</t>
  </si>
  <si>
    <t>4. Conducto de Pago</t>
  </si>
  <si>
    <t>Descuento directo de tarjeta de crédito</t>
  </si>
  <si>
    <t>SINPE</t>
  </si>
  <si>
    <t>Banco:</t>
  </si>
  <si>
    <t>Transferencia de Fondos</t>
  </si>
  <si>
    <t>"Llenar formulario para autorizar débito a cuenta"</t>
  </si>
  <si>
    <t>No de tarjeta:</t>
  </si>
  <si>
    <t>Otro:</t>
  </si>
  <si>
    <t>Vencimiento:</t>
  </si>
  <si>
    <t>Mes</t>
  </si>
  <si>
    <t>Año</t>
  </si>
  <si>
    <t>Firma autorización:</t>
  </si>
  <si>
    <t>Periodicidad de Pago:</t>
  </si>
  <si>
    <t>Mensual</t>
  </si>
  <si>
    <t>Bimensual</t>
  </si>
  <si>
    <t>Trimestral</t>
  </si>
  <si>
    <t>Semestral</t>
  </si>
  <si>
    <t>Anual</t>
  </si>
  <si>
    <t>5. Datos del Bien Asegurado</t>
  </si>
  <si>
    <t>Individual</t>
  </si>
  <si>
    <t>Flotilla</t>
  </si>
  <si>
    <t>Comercial</t>
  </si>
  <si>
    <t>Particular</t>
  </si>
  <si>
    <t>Vigencia: Desde:</t>
  </si>
  <si>
    <t>Hasta:</t>
  </si>
  <si>
    <t>Acreedor/Beneficiario:</t>
  </si>
  <si>
    <t>Monto Máximo:</t>
  </si>
  <si>
    <t>Teléfono:</t>
  </si>
  <si>
    <t>Dirección:</t>
  </si>
  <si>
    <t>Observaciones:</t>
  </si>
  <si>
    <t>VALOR DE MERCADO</t>
  </si>
  <si>
    <t>PLACA</t>
  </si>
  <si>
    <t>SERIE</t>
  </si>
  <si>
    <t>COLOR</t>
  </si>
  <si>
    <t>NÚMERO DE MOTOR</t>
  </si>
  <si>
    <t>NÚMERO DE CHASIS O VIN</t>
  </si>
  <si>
    <t>CILINDRADA</t>
  </si>
  <si>
    <t>Cap. PERSONAS</t>
  </si>
  <si>
    <t>PESO BRUTO</t>
  </si>
  <si>
    <t>Nombre del Conductor Habitual</t>
  </si>
  <si>
    <t>% Uso del vehículo</t>
  </si>
  <si>
    <t>SEXO</t>
  </si>
  <si>
    <t>EDAD</t>
  </si>
  <si>
    <t>CÉDULA</t>
  </si>
  <si>
    <t>Ocupación del Conductor Usual:</t>
  </si>
  <si>
    <t>Dentro de Oficina</t>
  </si>
  <si>
    <t>Fuera de la Oficina</t>
  </si>
  <si>
    <t>Dentro y fuera de Oficina</t>
  </si>
  <si>
    <t>Beneficiario de la Cobertura de Muerte Accidental del Asegurado (Completar solo en caso de contratar el Addendum Platino o Dorado Plus)</t>
  </si>
  <si>
    <t>Advertencia:  En  el  caso  de  que  se  desee  nombrar  beneficiarios  a  menores  de  edad,  no  se  debe  señalar  a  un  mayor  de  edad  como  representante  de  los  menores  para efecto  de  que,  en  su  representación,  cobre  la  indemnización.Lo  anterior  por  que  las  legislaciones  civíles  previenen  la  forma  en  que  se  debe  designarse  tutores,  albaceas,  representantes  de  herederos  u  otros  cagos   similares   y   no   consideran   al   contrato   de   seguro   como  el  instrumento  adecuado   para   tales  designaciones.  La  designación  que  se  hiciera  de  un  mayor  de  edad  como  representante  de  menores  beneficiarios,  durante  la  minoría  de  edad  de  ellos  legalmente  puede  implicar  que  se  nombra   beneficiario  al  mayor  de  edad,  quien  en  todo  caso  solo  tendría  una  obligación  moral,  pues  la  designación  que  se  hace  de  beneficiarios  es  un  contrato  de  seguro  le  concede  el  derecho  incondicionado  de  disponer  de  la  suma  asegurada</t>
  </si>
  <si>
    <t>Nombres del Beneficiario</t>
  </si>
  <si>
    <t>Cédula</t>
  </si>
  <si>
    <t>%</t>
  </si>
  <si>
    <t>Parentesco</t>
  </si>
  <si>
    <t>6. Coberturas</t>
  </si>
  <si>
    <t>A. Responsabilidad Civil por Lesiones corporales a terceras personas</t>
  </si>
  <si>
    <t>B. Responsabilidad Civil por daños  y perjuicios aa la propiedad ajena</t>
  </si>
  <si>
    <t>A.B. Límite Único Combinado</t>
  </si>
  <si>
    <t>C. Pagos por Asistencia médica</t>
  </si>
  <si>
    <t>D. Comprensivo excepto Colisión o Vuelco</t>
  </si>
  <si>
    <t>E. Colisión y/o Vuelco</t>
  </si>
  <si>
    <t>F. Incendio, Rayo y Comprensivo (Aplica solo para uso comercial)</t>
  </si>
  <si>
    <t>G. Robo o Hurto (Aplica solo para uso comercial)</t>
  </si>
  <si>
    <t>H. Equipo Especial</t>
  </si>
  <si>
    <t>I. ADDENDUM PLATINO</t>
  </si>
  <si>
    <t>J.ADDENDUM DORADO PLUS</t>
  </si>
  <si>
    <t>K.ADDENDUM DE ASISTENCIA VIAL ASSAMOVIL</t>
  </si>
  <si>
    <t>Nota: Las coberturas D aplica únicamente a vehículos de Uso Particular, y solo se ofrece en conjunto con la cobertura E.</t>
  </si>
  <si>
    <t>Las coberturas D y E son mutuamente excluyentes con la cobertura D.E.</t>
  </si>
  <si>
    <t>Las coberturas F y G aplican únicamente a vehículos de Uso Comercial; y son mutuamente excluyentes con la Cobertura D.</t>
  </si>
  <si>
    <t>Las coberturas I y J son mutuamente excluyentes entre sí.</t>
  </si>
  <si>
    <t>Favor indicar la dirección electrónica donde desea ser notificado</t>
  </si>
  <si>
    <t>Intermediario de seguros-Lic. No.</t>
  </si>
  <si>
    <t>Firma del Solicitante</t>
  </si>
  <si>
    <t>Fecha</t>
  </si>
  <si>
    <t>INFORMACIÓN GENERAL CLIENTE</t>
  </si>
  <si>
    <t>RAZON SOCIAL</t>
  </si>
  <si>
    <t>1ER NOMBRE</t>
  </si>
  <si>
    <t>2DO NOMBRE</t>
  </si>
  <si>
    <t>PRIMER APELLIDO</t>
  </si>
  <si>
    <t>SEGUNDO APELLIDO</t>
  </si>
  <si>
    <t>E-MAIL</t>
  </si>
  <si>
    <t>TELEFONO</t>
  </si>
  <si>
    <t>PROVINCIA</t>
  </si>
  <si>
    <t>CANTÓN</t>
  </si>
  <si>
    <t>DATOS DEL VEHÍCULO</t>
  </si>
  <si>
    <t>DISTRITO</t>
  </si>
  <si>
    <t>DIRECCION</t>
  </si>
  <si>
    <t>OCUPACIÓN</t>
  </si>
  <si>
    <t>EMPRESA DONDE TRABAJA</t>
  </si>
  <si>
    <t>VALOR</t>
  </si>
  <si>
    <t>NOMBRE CÓNYUGE</t>
  </si>
  <si>
    <t>CÉDULA CÓNYUGE</t>
  </si>
  <si>
    <t>NOMBRE O RAZON SOCIAL</t>
  </si>
  <si>
    <t>N/A</t>
  </si>
  <si>
    <t>CEDULA JURIDICA</t>
  </si>
  <si>
    <t>CAPACIDAD</t>
  </si>
  <si>
    <t>REPRESENTANTE LEGAL</t>
  </si>
  <si>
    <t># CÉDULA DEL REPRESENTANTE</t>
  </si>
  <si>
    <t>MOTOR</t>
  </si>
  <si>
    <t>CHASIS</t>
  </si>
  <si>
    <t>1ER APELLIDO</t>
  </si>
  <si>
    <t>2DO APELLIDO</t>
  </si>
  <si>
    <t>CÉDULA O PASAPORTE</t>
  </si>
  <si>
    <t>INFO RESPONSABLE DE PAGO</t>
  </si>
  <si>
    <t>INFO ACREEDOR PRENDARIO</t>
  </si>
  <si>
    <t>ACREEDOR PRENDARIO</t>
  </si>
  <si>
    <t xml:space="preserve">CÉDULA </t>
  </si>
  <si>
    <t>OBSERVACIONES</t>
  </si>
  <si>
    <t>INFO CONDUCTOR HABITUAL</t>
  </si>
  <si>
    <t>NOMBRE</t>
  </si>
  <si>
    <t>% USO DEL VEHÍCULO</t>
  </si>
  <si>
    <t>INFO BENEFICIARIOS</t>
  </si>
  <si>
    <t>PORCENTAJE %</t>
  </si>
  <si>
    <t>PARENTESCO</t>
  </si>
  <si>
    <t>-</t>
  </si>
  <si>
    <t>GRATUITA</t>
  </si>
  <si>
    <t>Contratada</t>
  </si>
  <si>
    <t xml:space="preserve">   PRIMA SEMESTRAL</t>
  </si>
  <si>
    <t>CAUSA PROXIMA</t>
  </si>
  <si>
    <t>COBERTURAS ADICIONALES</t>
  </si>
  <si>
    <t>COBERTURAS BÁSICAS</t>
  </si>
  <si>
    <t>Límites (en miles)</t>
  </si>
  <si>
    <t>Prima Neta</t>
  </si>
  <si>
    <t>Recargo por Fraccionamiento</t>
  </si>
  <si>
    <t>Subtotal</t>
  </si>
  <si>
    <t>Impuesto de Ventas</t>
  </si>
  <si>
    <t>Total a Pagar :</t>
  </si>
  <si>
    <t>ANUAL</t>
  </si>
  <si>
    <t xml:space="preserve">   FORMA DE PAGO</t>
  </si>
  <si>
    <t xml:space="preserve">El solicitante declara que la información anterior es exacta.  ASSA Compañía de Seguros, S.A. se reserva el derecho a rechazar o aceptar cualquier solicitud. </t>
  </si>
  <si>
    <t>“Este documento sólo constituye una solicitud de seguro, por tanto, no representa garantía alguna de que la misma será aceptada por la empresa de seguros, ni de que, en caso de aceptarse, la aceptación concuerde totalmente con los términos de la solicitud.”</t>
  </si>
  <si>
    <t>Modalidad:</t>
  </si>
  <si>
    <t>Contributiva</t>
  </si>
  <si>
    <t>Cédula Jurídica: 3-101-593961</t>
  </si>
  <si>
    <t>Favor completar esta solicitud con letra de molde. No debe omitir ninguna información.</t>
  </si>
  <si>
    <t>Solicitud de Inclusión de Seguro Colectivo de Automóviles</t>
  </si>
  <si>
    <t>No Contributiva</t>
  </si>
  <si>
    <t>Emisión</t>
  </si>
  <si>
    <t>Variación</t>
  </si>
  <si>
    <t>Colones</t>
  </si>
  <si>
    <t>Dólares</t>
  </si>
  <si>
    <t>Solicitud de Póliza de Seguros de Automóviles</t>
  </si>
  <si>
    <t>No Póliza: 02B</t>
  </si>
  <si>
    <t>Nota: Las coberturas A y B son mutuamente excluyentes con la cobertura A.B</t>
  </si>
  <si>
    <t>7. Declaraciones y Manifestaciones del Asegurado y Solicitud de Inclusión.</t>
  </si>
  <si>
    <t>1.</t>
  </si>
  <si>
    <t>Como Asegurado manifiesto por este medio he recibido toda la información relativa al contrato de seguro y a la Entidad Aseguradora porque así lo he solicitado y por lo tanto, doy mi consentimiento de ser incluido dentro del presente contrato de seguro.</t>
  </si>
  <si>
    <t>2.</t>
  </si>
  <si>
    <t>La cobertura del seguro entra a regir una vez que la presente manifestación de consentimiento haya sido reportada por el Tomador/Contratante a la Asegurador.</t>
  </si>
  <si>
    <t>3.</t>
  </si>
  <si>
    <t>El Tomador y el Asegurado certifican que la información brindada en este documento es veraz y exacta; entienden y conocen que cualquier reticencia o inexactitud puede generar la nulidad del contrato de seguro.</t>
  </si>
  <si>
    <t>Firma del asegurado</t>
  </si>
  <si>
    <r>
      <t xml:space="preserve">Acepto los términos y condiciones de la cotización emitida por la Compañía para el proceso de análisis y aceptación del riesgo que será cubierto por el seguro; asimismo confirmo que antes de tomar este seguro he leído y comprendido las condiciones generales, la información establecida en la página web: </t>
    </r>
    <r>
      <rPr>
        <u/>
        <sz val="8"/>
        <color rgb="FF0000FF"/>
        <rFont val="Arial"/>
        <family val="2"/>
      </rPr>
      <t>http://www.assanet.cr/formularios.aspx</t>
    </r>
    <r>
      <rPr>
        <sz val="8"/>
        <color theme="1"/>
        <rFont val="Arial"/>
        <family val="2"/>
      </rPr>
      <t xml:space="preserve"> y demás datos que regula el artículo 12 de la Ley 8956 y artículos 24 y siguientes del Reglamento sobre comercialización de Seguros (Acuerdo SUGESE 03-10).</t>
    </r>
  </si>
  <si>
    <r>
      <t xml:space="preserve">La documentación contractual y la nota técnica que integran éste producto, están registrados ante la Superintendencia General de Seguros de conformidad con lo dispuesto por el artículo N° 29, inciso d) de la Ley Reguladora del Mercado de Seguros, Ley 8653, bajo los registros </t>
    </r>
    <r>
      <rPr>
        <b/>
        <sz val="8"/>
        <color theme="1"/>
        <rFont val="Arial"/>
        <family val="2"/>
      </rPr>
      <t>G01-01-A05-407</t>
    </r>
    <r>
      <rPr>
        <sz val="8"/>
        <color theme="1"/>
        <rFont val="Arial"/>
        <family val="2"/>
      </rPr>
      <t xml:space="preserve"> y </t>
    </r>
    <r>
      <rPr>
        <b/>
        <sz val="8"/>
        <color theme="1"/>
        <rFont val="Arial"/>
        <family val="2"/>
      </rPr>
      <t>G01-01-A05-408</t>
    </r>
    <r>
      <rPr>
        <sz val="8"/>
        <color theme="1"/>
        <rFont val="Arial"/>
        <family val="2"/>
      </rPr>
      <t xml:space="preserve"> de fecha del </t>
    </r>
    <r>
      <rPr>
        <b/>
        <sz val="8"/>
        <color theme="1"/>
        <rFont val="Arial"/>
        <family val="2"/>
      </rPr>
      <t>24 de enero de 2013</t>
    </r>
    <r>
      <rPr>
        <sz val="8"/>
        <color theme="1"/>
        <rFont val="Arial"/>
        <family val="2"/>
      </rPr>
      <t>.</t>
    </r>
  </si>
  <si>
    <t>Fecha de Nacimiento:</t>
  </si>
  <si>
    <t>FECHA DE NACIMIENTO</t>
  </si>
  <si>
    <t>2. Datos Generales del Tomador (Sólo si es diferente al propuesto Asegurado)</t>
  </si>
  <si>
    <t>INFO TOMADOR</t>
  </si>
  <si>
    <t>1-</t>
  </si>
  <si>
    <t>(Llenar formulario para autorizar débito a cuenta)</t>
  </si>
  <si>
    <t>2-</t>
  </si>
  <si>
    <t>3-</t>
  </si>
  <si>
    <t>4-</t>
  </si>
  <si>
    <t>Descuento de Planilla</t>
  </si>
  <si>
    <t>D.E. Pérdida Total</t>
  </si>
  <si>
    <t>Deducible</t>
  </si>
  <si>
    <t>2.3 Direccion para notificaciones:</t>
  </si>
  <si>
    <t>3.3 Direccion para notificaciones:</t>
  </si>
  <si>
    <t>1.3 Direccion para notificaciones:</t>
  </si>
  <si>
    <t>INFO CLIENTE</t>
  </si>
  <si>
    <t>CÉDULA JURÍDICA</t>
  </si>
  <si>
    <t>Firma del Cliente</t>
  </si>
  <si>
    <t>• Cuando el vehículo tenga 3 años y/o 100,000 kilómetros, ASSA podrá utilizar repuestos genéricos en las reparaciones de carrocería. El asegurado 
   tendrá la opción de pagar la diferencia en el precio si desea utilizar repuestos originales en el momento de la reparación.
• Todo vehículo que supere los 15 años de antigüedad, se otorgará únicamente cobertura de Responsabilidad Civil.
• Adicionalmente, le recomendamos la importancia de mantener actualizado el monto asegurado de su vehículo de acuerdo al valor real de mercado, esto 
   para evitar un infraseguro, o bien, estar sobreasegurado. Cualquier variación la puede hacer por medio de su corredor o agente de seguros.</t>
  </si>
  <si>
    <t>MONTO</t>
  </si>
  <si>
    <t>PARA DEFINIR EL DESCUENTO ES NECESARIO CONTESTAR LAS SIGUIENTES PREGUNTAS</t>
  </si>
  <si>
    <t>GENERO</t>
  </si>
  <si>
    <t>CONDUCTOR HABITUAL:</t>
  </si>
  <si>
    <t>Residente con edad entre 35 y 59 años</t>
  </si>
  <si>
    <t>Residente con edad entre 60 y 70 años</t>
  </si>
  <si>
    <t>Residente con edad entre 25 y 34 años</t>
  </si>
  <si>
    <t>Extranjero no residente mayor de 35 años</t>
  </si>
  <si>
    <t>Residente con edad mayor de 70 años o menor de 25 años</t>
  </si>
  <si>
    <t>Extranjero no residente menor de 36 años</t>
  </si>
  <si>
    <t>Femenino</t>
  </si>
  <si>
    <t>Masculino</t>
  </si>
  <si>
    <t>PUNTOS</t>
  </si>
  <si>
    <t>RESIDENCIA Y/O TRABAJO CONDUCTOR HABITUAL:</t>
  </si>
  <si>
    <t>Fuera del GAM</t>
  </si>
  <si>
    <t>Dentro de GAM</t>
  </si>
  <si>
    <t>USO DEL VEHÍCULO</t>
  </si>
  <si>
    <t>Personal</t>
  </si>
  <si>
    <t>Trabajo</t>
  </si>
  <si>
    <t>USO DEL VEHÍCULO:</t>
  </si>
  <si>
    <t>VALOR DEL VEHÍCULO:</t>
  </si>
  <si>
    <t>PAÍS DE ORIGEN DEL VEHÍCULO:</t>
  </si>
  <si>
    <t>USA</t>
  </si>
  <si>
    <t>Asia excepto Japón y Corea del Sur</t>
  </si>
  <si>
    <t>Otros</t>
  </si>
  <si>
    <t>TOTAL DE PUNTOS OBTENIDOS</t>
  </si>
  <si>
    <t>EQUIVALENTE EN DESCUENTO</t>
  </si>
  <si>
    <t>FULL COBER</t>
  </si>
  <si>
    <t>SOLO RC</t>
  </si>
  <si>
    <t>DESCUENTO GENERAL</t>
  </si>
  <si>
    <t>SI</t>
  </si>
  <si>
    <t>2% de la suma asegurada con un mínimo de ¢125.000,00</t>
  </si>
  <si>
    <t>15% de la pérdida con un mínimo de ¢125.000,00</t>
  </si>
  <si>
    <t xml:space="preserve">   DEDUCIBLES PARA DAÑO DIRECTO</t>
  </si>
  <si>
    <t xml:space="preserve">   DEDUCIBLE PARA DAÑO DIRECTO</t>
  </si>
  <si>
    <t>DEDUCIBLE RC</t>
  </si>
  <si>
    <t xml:space="preserve">   ENDOSO CONTRATADO</t>
  </si>
  <si>
    <t>ACURA</t>
  </si>
  <si>
    <t xml:space="preserve"> DE1650JN</t>
  </si>
  <si>
    <t xml:space="preserve"> ILX</t>
  </si>
  <si>
    <t xml:space="preserve"> INTEGRA</t>
  </si>
  <si>
    <t xml:space="preserve"> LEGEND</t>
  </si>
  <si>
    <t xml:space="preserve"> MDX</t>
  </si>
  <si>
    <t xml:space="preserve"> RDX</t>
  </si>
  <si>
    <t xml:space="preserve"> RLX</t>
  </si>
  <si>
    <t xml:space="preserve"> RSX</t>
  </si>
  <si>
    <t xml:space="preserve"> TL</t>
  </si>
  <si>
    <t xml:space="preserve"> TLX</t>
  </si>
  <si>
    <t xml:space="preserve"> TSX</t>
  </si>
  <si>
    <t>ROMEO ALFA SPIDER CO</t>
  </si>
  <si>
    <t>ROMEO SPYDER 2000</t>
  </si>
  <si>
    <t>ROMEO 146</t>
  </si>
  <si>
    <t>ROMEO 155</t>
  </si>
  <si>
    <t>ROMEO 156</t>
  </si>
  <si>
    <t>A 8</t>
  </si>
  <si>
    <t>ALL ROAD</t>
  </si>
  <si>
    <t>A1</t>
  </si>
  <si>
    <t>A3</t>
  </si>
  <si>
    <t>A4</t>
  </si>
  <si>
    <t>A5</t>
  </si>
  <si>
    <t>A6</t>
  </si>
  <si>
    <t>A7</t>
  </si>
  <si>
    <t>A8L</t>
  </si>
  <si>
    <t>Q3</t>
  </si>
  <si>
    <t>Q5</t>
  </si>
  <si>
    <t>Q7</t>
  </si>
  <si>
    <t>RS5</t>
  </si>
  <si>
    <t>R8</t>
  </si>
  <si>
    <t>S3</t>
  </si>
  <si>
    <t>S4</t>
  </si>
  <si>
    <t>S6</t>
  </si>
  <si>
    <t>S7</t>
  </si>
  <si>
    <t>TT</t>
  </si>
  <si>
    <t>100</t>
  </si>
  <si>
    <t>1000</t>
  </si>
  <si>
    <t>80</t>
  </si>
  <si>
    <t>B.M.W.</t>
  </si>
  <si>
    <t>CHEVROLET</t>
  </si>
  <si>
    <t>DAIHATSU</t>
  </si>
  <si>
    <t>DODGE</t>
  </si>
  <si>
    <t>GEELY</t>
  </si>
  <si>
    <t>HONDA</t>
  </si>
  <si>
    <t>ISUZU</t>
  </si>
  <si>
    <t>JAC</t>
  </si>
  <si>
    <t>JAGUAR</t>
  </si>
  <si>
    <t>KIA</t>
  </si>
  <si>
    <t>LEXUS</t>
  </si>
  <si>
    <t>LINCOLN</t>
  </si>
  <si>
    <t>MAZDA</t>
  </si>
  <si>
    <t>MERCURY</t>
  </si>
  <si>
    <t>MITSUBISHI</t>
  </si>
  <si>
    <t>NISSAN</t>
  </si>
  <si>
    <t>PEUGEOT</t>
  </si>
  <si>
    <t>PORSCHE</t>
  </si>
  <si>
    <t>RENAULT</t>
  </si>
  <si>
    <t>SKODA</t>
  </si>
  <si>
    <t>SSANGYONG</t>
  </si>
  <si>
    <t>SUBARU</t>
  </si>
  <si>
    <t>TOYOTA</t>
  </si>
  <si>
    <t>VOLKSWAGEN</t>
  </si>
  <si>
    <t>VOLVO</t>
  </si>
  <si>
    <t>300C</t>
  </si>
  <si>
    <t>300M</t>
  </si>
  <si>
    <t>C-300</t>
  </si>
  <si>
    <t>CARAVAN</t>
  </si>
  <si>
    <t>CIRRUS LX</t>
  </si>
  <si>
    <t>CONCORD</t>
  </si>
  <si>
    <t>CROSSFIRE</t>
  </si>
  <si>
    <t>GRAND CARAVAN</t>
  </si>
  <si>
    <t>LEBARON</t>
  </si>
  <si>
    <t>LHS</t>
  </si>
  <si>
    <t>NEON</t>
  </si>
  <si>
    <t>NEW YORK</t>
  </si>
  <si>
    <t>PACIFICA</t>
  </si>
  <si>
    <t>PROWLER</t>
  </si>
  <si>
    <t>PT CRUSIER</t>
  </si>
  <si>
    <t>SEBRING</t>
  </si>
  <si>
    <t>STRATUS</t>
  </si>
  <si>
    <t>TOWN COUNTRY LX WAGO</t>
  </si>
  <si>
    <t>CIELO</t>
  </si>
  <si>
    <t>ESPERO</t>
  </si>
  <si>
    <t>LEGANZA</t>
  </si>
  <si>
    <t>MATIZ</t>
  </si>
  <si>
    <t>MUSSO</t>
  </si>
  <si>
    <t>NUBIRA</t>
  </si>
  <si>
    <t>PRINCE ACE</t>
  </si>
  <si>
    <t>RACER</t>
  </si>
  <si>
    <t>S E</t>
  </si>
  <si>
    <t>SL-220LC-V</t>
  </si>
  <si>
    <t>170B</t>
  </si>
  <si>
    <t>500</t>
  </si>
  <si>
    <t>ARGENTA</t>
  </si>
  <si>
    <t>BRAVA</t>
  </si>
  <si>
    <t>DOBLO CARGO</t>
  </si>
  <si>
    <t>FIORI</t>
  </si>
  <si>
    <t>FIORINO</t>
  </si>
  <si>
    <t>GRANDE PUNTO</t>
  </si>
  <si>
    <t>IDEA</t>
  </si>
  <si>
    <t>MULTIPLA</t>
  </si>
  <si>
    <t>PALIO</t>
  </si>
  <si>
    <t>PREMIO</t>
  </si>
  <si>
    <t>PUNTO</t>
  </si>
  <si>
    <t>SIENA</t>
  </si>
  <si>
    <t>STILO</t>
  </si>
  <si>
    <t>STRADA</t>
  </si>
  <si>
    <t>TIPO</t>
  </si>
  <si>
    <t>UNO</t>
  </si>
  <si>
    <t>250 PICK-UP</t>
  </si>
  <si>
    <t>A2</t>
  </si>
  <si>
    <t>AEROSTAR</t>
  </si>
  <si>
    <t>BRONCO</t>
  </si>
  <si>
    <t>BRONCO II</t>
  </si>
  <si>
    <t>C6000</t>
  </si>
  <si>
    <t>CLUB WAGON</t>
  </si>
  <si>
    <t>CONTINENTAL</t>
  </si>
  <si>
    <t>CONTOUR</t>
  </si>
  <si>
    <t>CORCEL 2 PTAS</t>
  </si>
  <si>
    <t>CREW/CAB</t>
  </si>
  <si>
    <t>CROWN VICTORIA</t>
  </si>
  <si>
    <t>E-150</t>
  </si>
  <si>
    <t>ECOSPORT</t>
  </si>
  <si>
    <t>EDGE</t>
  </si>
  <si>
    <t>ESCAPE</t>
  </si>
  <si>
    <t>ESCAPE XLS</t>
  </si>
  <si>
    <t>ESCORT</t>
  </si>
  <si>
    <t>EVEREST</t>
  </si>
  <si>
    <t>EXPEDITION</t>
  </si>
  <si>
    <t>EXPLORER</t>
  </si>
  <si>
    <t>F100 CUSTOM</t>
  </si>
  <si>
    <t>F-150</t>
  </si>
  <si>
    <t>F150 CUSTOM</t>
  </si>
  <si>
    <t>F250 CUSTOM</t>
  </si>
  <si>
    <t>F350 CUSTOM</t>
  </si>
  <si>
    <t>F4000</t>
  </si>
  <si>
    <t>F450</t>
  </si>
  <si>
    <t>F503</t>
  </si>
  <si>
    <t>FAIRMONT-4 CIL</t>
  </si>
  <si>
    <t>FALCON FUTURA</t>
  </si>
  <si>
    <t>FESTIVA</t>
  </si>
  <si>
    <t>FIESTA</t>
  </si>
  <si>
    <t>FOCUS</t>
  </si>
  <si>
    <t>FREESTAR</t>
  </si>
  <si>
    <t>FUSION</t>
  </si>
  <si>
    <t>GALAXY</t>
  </si>
  <si>
    <t>GL</t>
  </si>
  <si>
    <t>GRANADA-6 CIL</t>
  </si>
  <si>
    <t>G-VAN</t>
  </si>
  <si>
    <t>JEEP M 151 A2</t>
  </si>
  <si>
    <t>LASER</t>
  </si>
  <si>
    <t>MAVERICK</t>
  </si>
  <si>
    <t>MERCURY TOPAZ</t>
  </si>
  <si>
    <t>MONDEO</t>
  </si>
  <si>
    <t>MUSTANG</t>
  </si>
  <si>
    <t>RANGER</t>
  </si>
  <si>
    <t>RANGER SPLASH</t>
  </si>
  <si>
    <t>RESCATE</t>
  </si>
  <si>
    <t>SCORT G.L.</t>
  </si>
  <si>
    <t>SEDAN 4 PTAS</t>
  </si>
  <si>
    <t>TAURUS</t>
  </si>
  <si>
    <t>TELSTAR</t>
  </si>
  <si>
    <t>TEMPO</t>
  </si>
  <si>
    <t>THUNDERBIRD</t>
  </si>
  <si>
    <t>TOPAZ</t>
  </si>
  <si>
    <t>VENTURE</t>
  </si>
  <si>
    <t>WINDSTAR</t>
  </si>
  <si>
    <t>XLT PLUS</t>
  </si>
  <si>
    <t>3H3</t>
  </si>
  <si>
    <t>ACCENT</t>
  </si>
  <si>
    <t>ATOS</t>
  </si>
  <si>
    <t>AVANTE</t>
  </si>
  <si>
    <t>AZERA</t>
  </si>
  <si>
    <t>COUPE</t>
  </si>
  <si>
    <t>ELANTRA</t>
  </si>
  <si>
    <t>EON</t>
  </si>
  <si>
    <t>EXCEL</t>
  </si>
  <si>
    <t>GALLOPER</t>
  </si>
  <si>
    <t>GENESIS</t>
  </si>
  <si>
    <t>GETZ</t>
  </si>
  <si>
    <t>H-1</t>
  </si>
  <si>
    <t>H-100</t>
  </si>
  <si>
    <t>I-10</t>
  </si>
  <si>
    <t>I-20</t>
  </si>
  <si>
    <t>I-30</t>
  </si>
  <si>
    <t>MATRIX</t>
  </si>
  <si>
    <t>ROBEX 2110LC-3</t>
  </si>
  <si>
    <t>SANTA FE</t>
  </si>
  <si>
    <t>SANTAMO</t>
  </si>
  <si>
    <t>SCOUPE</t>
  </si>
  <si>
    <t>SONATA</t>
  </si>
  <si>
    <t>STELLAR</t>
  </si>
  <si>
    <t>TERRACAN</t>
  </si>
  <si>
    <t>TIBURON</t>
  </si>
  <si>
    <t>TRAJET</t>
  </si>
  <si>
    <t>TUCSON</t>
  </si>
  <si>
    <t>TUCSON IX</t>
  </si>
  <si>
    <t>TURBO 4-5-15</t>
  </si>
  <si>
    <t>VELOSTER</t>
  </si>
  <si>
    <t>VERACRUZ</t>
  </si>
  <si>
    <t>J6</t>
  </si>
  <si>
    <t>M1</t>
  </si>
  <si>
    <t>CHEROKEE</t>
  </si>
  <si>
    <t>CHEROKEE LAREDO</t>
  </si>
  <si>
    <t>CHEROKEE LIMITED</t>
  </si>
  <si>
    <t>CJ-7</t>
  </si>
  <si>
    <t>CJ-8</t>
  </si>
  <si>
    <t>COMANCHE</t>
  </si>
  <si>
    <t>COMMANDER</t>
  </si>
  <si>
    <t>COMPACT</t>
  </si>
  <si>
    <t>COMPASS</t>
  </si>
  <si>
    <t>DISCOVERY</t>
  </si>
  <si>
    <t>GRAND CHEROKEE</t>
  </si>
  <si>
    <t>GRAND CHEROKEE LARED</t>
  </si>
  <si>
    <t>GRAND CHEROKEE LIMIT</t>
  </si>
  <si>
    <t>GRAND CHEROKEE OVERL</t>
  </si>
  <si>
    <t>GRAND CHEROKEE WAGON</t>
  </si>
  <si>
    <t>J8</t>
  </si>
  <si>
    <t>JEEP UNIVERSAL</t>
  </si>
  <si>
    <t>JIMNY JLXT</t>
  </si>
  <si>
    <t>JIMNY JX</t>
  </si>
  <si>
    <t>LIBERTY</t>
  </si>
  <si>
    <t>PATRIOT</t>
  </si>
  <si>
    <t>RENEGADO</t>
  </si>
  <si>
    <t>RENEGADO CJ-7</t>
  </si>
  <si>
    <t>RUBICON</t>
  </si>
  <si>
    <t>WILLY</t>
  </si>
  <si>
    <t>WILLYS CJ-7</t>
  </si>
  <si>
    <t>WKJH74-26E</t>
  </si>
  <si>
    <t>WKTH74-26E</t>
  </si>
  <si>
    <t>WRANGLER</t>
  </si>
  <si>
    <t>WRANGLER SAHARA</t>
  </si>
  <si>
    <t xml:space="preserve"> CG61 LAG</t>
  </si>
  <si>
    <t xml:space="preserve"> DC E 430</t>
  </si>
  <si>
    <t xml:space="preserve"> S500</t>
  </si>
  <si>
    <t xml:space="preserve"> S55</t>
  </si>
  <si>
    <t xml:space="preserve"> S550</t>
  </si>
  <si>
    <t>CABRIO</t>
  </si>
  <si>
    <t>CLUBMAN</t>
  </si>
  <si>
    <t>CLUBMAN S</t>
  </si>
  <si>
    <t>COOPER</t>
  </si>
  <si>
    <t>COOPER CHILI</t>
  </si>
  <si>
    <t>COOPER COUNTRYMAN 4x</t>
  </si>
  <si>
    <t>COOPER COUPE</t>
  </si>
  <si>
    <t>COOPER PACEMAN</t>
  </si>
  <si>
    <t>COOPER S</t>
  </si>
  <si>
    <t xml:space="preserve"> LANCER EX</t>
  </si>
  <si>
    <t xml:space="preserve"> PRECIS LS</t>
  </si>
  <si>
    <t xml:space="preserve"> MACAN S</t>
  </si>
  <si>
    <t>1800 SEDAN</t>
  </si>
  <si>
    <t>FORESTER</t>
  </si>
  <si>
    <t>IMPREZA</t>
  </si>
  <si>
    <t>IMPREZA/XV</t>
  </si>
  <si>
    <t>LEGACY</t>
  </si>
  <si>
    <t>OUTBACK</t>
  </si>
  <si>
    <t>STATION WAGON</t>
  </si>
  <si>
    <t>TRIBECA</t>
  </si>
  <si>
    <t>VIVIO</t>
  </si>
  <si>
    <t>AEREO</t>
  </si>
  <si>
    <t>ALTO</t>
  </si>
  <si>
    <t>AN125</t>
  </si>
  <si>
    <t>APV</t>
  </si>
  <si>
    <t>AX-100</t>
  </si>
  <si>
    <t>BALENO</t>
  </si>
  <si>
    <t>CELERIO</t>
  </si>
  <si>
    <t>CIAZ</t>
  </si>
  <si>
    <t>CLARUS</t>
  </si>
  <si>
    <t>DR650</t>
  </si>
  <si>
    <t>DRZ400S</t>
  </si>
  <si>
    <t>DRZ400SK1</t>
  </si>
  <si>
    <t>DZIRE GL</t>
  </si>
  <si>
    <t>ERTIGA</t>
  </si>
  <si>
    <t>ERTIGA VXIAT</t>
  </si>
  <si>
    <t>FORSA</t>
  </si>
  <si>
    <t>GA413B/E10</t>
  </si>
  <si>
    <t>GRAND VITARA</t>
  </si>
  <si>
    <t>IGNIS</t>
  </si>
  <si>
    <t>JIMNY</t>
  </si>
  <si>
    <t>KIZASHI</t>
  </si>
  <si>
    <t>KTM-100</t>
  </si>
  <si>
    <t>LIANA</t>
  </si>
  <si>
    <t>NEW CELERIO</t>
  </si>
  <si>
    <t>NEW SWIFT</t>
  </si>
  <si>
    <t>S-CROSS GL</t>
  </si>
  <si>
    <t>SEDERI</t>
  </si>
  <si>
    <t>SIDE</t>
  </si>
  <si>
    <t>SWIFT</t>
  </si>
  <si>
    <t>SWIFT DZIRE</t>
  </si>
  <si>
    <t>SX4</t>
  </si>
  <si>
    <t>TS185ERPK1</t>
  </si>
  <si>
    <t>VITARA</t>
  </si>
  <si>
    <t>WAGON-R SR412GI</t>
  </si>
  <si>
    <t>X-90</t>
  </si>
  <si>
    <t>XL7</t>
  </si>
  <si>
    <t xml:space="preserve"> SPACEFOX</t>
  </si>
  <si>
    <t xml:space="preserve"> WAGON</t>
  </si>
  <si>
    <t>AUDI</t>
  </si>
  <si>
    <t>CHRYSLER</t>
  </si>
  <si>
    <t>DAEWOO</t>
  </si>
  <si>
    <t>FIAT</t>
  </si>
  <si>
    <t>FORD</t>
  </si>
  <si>
    <t>HYUNDAI</t>
  </si>
  <si>
    <t>JEEP</t>
  </si>
  <si>
    <t>MINI</t>
  </si>
  <si>
    <t>SUZUKI</t>
  </si>
  <si>
    <t>ALFA−ROMEO</t>
  </si>
  <si>
    <t>LAND−ROVER</t>
  </si>
  <si>
    <t>MERCEDES−BENZ</t>
  </si>
  <si>
    <t>PAIS/ZONA DE FABRICACION</t>
  </si>
  <si>
    <t>EUROPEO</t>
  </si>
  <si>
    <t>JAPON</t>
  </si>
  <si>
    <t>COREA DEL SUR</t>
  </si>
  <si>
    <t>ASIA</t>
  </si>
  <si>
    <t>ALEMANIA</t>
  </si>
  <si>
    <t>INGLATERRA</t>
  </si>
  <si>
    <t>Inglaterra y Alemania</t>
  </si>
  <si>
    <t>USA, Japón, Corea del Sur</t>
  </si>
  <si>
    <t>Europa excepto Alemania e Inglaterra</t>
  </si>
  <si>
    <t>GENERO DEL CONDUCTOR HABITUAL:</t>
  </si>
  <si>
    <t>EDAD CONDUCTOR HABITUAL:</t>
  </si>
  <si>
    <t>P - CARGA LIVIANA (HASTA 2 TONELADAS)</t>
  </si>
  <si>
    <t>116I</t>
  </si>
  <si>
    <t>ASTRA</t>
  </si>
  <si>
    <t>APPLAUSE</t>
  </si>
  <si>
    <t>ARIES</t>
  </si>
  <si>
    <t>HOAQUIN JL63</t>
  </si>
  <si>
    <t>ACCORD</t>
  </si>
  <si>
    <t>AMIGO</t>
  </si>
  <si>
    <t>DAIMLER</t>
  </si>
  <si>
    <t>AMANTI</t>
  </si>
  <si>
    <t>CT200</t>
  </si>
  <si>
    <t>180B</t>
  </si>
  <si>
    <t>1300GL</t>
  </si>
  <si>
    <t>120 A, SEDAN</t>
  </si>
  <si>
    <t>911 CARRERA</t>
  </si>
  <si>
    <t>CABRIOLET</t>
  </si>
  <si>
    <t>FABIA</t>
  </si>
  <si>
    <t>ACTION</t>
  </si>
  <si>
    <t>4RUNNER</t>
  </si>
  <si>
    <t>AMAROK</t>
  </si>
  <si>
    <t>240 GL</t>
  </si>
  <si>
    <t>118I</t>
  </si>
  <si>
    <t>AVALANCHE</t>
  </si>
  <si>
    <t>CHARADE</t>
  </si>
  <si>
    <t>AVENGER</t>
  </si>
  <si>
    <t>ASKA</t>
  </si>
  <si>
    <t>SOVEREIGN SEDAN</t>
  </si>
  <si>
    <t>AVELLA</t>
  </si>
  <si>
    <t>DEFENDER</t>
  </si>
  <si>
    <t>ES300</t>
  </si>
  <si>
    <t>AF6</t>
  </si>
  <si>
    <t>200SX</t>
  </si>
  <si>
    <t>911S</t>
  </si>
  <si>
    <t>CLIO</t>
  </si>
  <si>
    <t>FAVORIT 135LS</t>
  </si>
  <si>
    <t>CHAIRMAN</t>
  </si>
  <si>
    <t>AM010</t>
  </si>
  <si>
    <t>AMAROK TRENDLINE</t>
  </si>
  <si>
    <t>240 GLE,4 PTAS.</t>
  </si>
  <si>
    <t>120I</t>
  </si>
  <si>
    <t>AVEO</t>
  </si>
  <si>
    <t>FEROZA</t>
  </si>
  <si>
    <t>B-150VAN</t>
  </si>
  <si>
    <t>CA250TS-REBEL</t>
  </si>
  <si>
    <t>AXIOM</t>
  </si>
  <si>
    <t>S-TYPE</t>
  </si>
  <si>
    <t>CADENZA</t>
  </si>
  <si>
    <t>ES330</t>
  </si>
  <si>
    <t>190D</t>
  </si>
  <si>
    <t>ASX</t>
  </si>
  <si>
    <t>300ZX</t>
  </si>
  <si>
    <t>DOKKER</t>
  </si>
  <si>
    <t>FELICIA</t>
  </si>
  <si>
    <t>D5SEMPX</t>
  </si>
  <si>
    <t>AURIS</t>
  </si>
  <si>
    <t>AVANT</t>
  </si>
  <si>
    <t>240 GLS SEDAN</t>
  </si>
  <si>
    <t>BLAZER</t>
  </si>
  <si>
    <t>HIJET</t>
  </si>
  <si>
    <t>CALIBER</t>
  </si>
  <si>
    <t>CBR600F3</t>
  </si>
  <si>
    <t>D-MAX</t>
  </si>
  <si>
    <t>X400</t>
  </si>
  <si>
    <t>CAPITAL</t>
  </si>
  <si>
    <t>FREELANDER</t>
  </si>
  <si>
    <t>ES350</t>
  </si>
  <si>
    <t>190E</t>
  </si>
  <si>
    <t>CAMIONETA EL</t>
  </si>
  <si>
    <t>350Z</t>
  </si>
  <si>
    <t>BOXSTER</t>
  </si>
  <si>
    <t>DUSTER</t>
  </si>
  <si>
    <t>GLX66KW</t>
  </si>
  <si>
    <t>HUSKY</t>
  </si>
  <si>
    <t>AVALON</t>
  </si>
  <si>
    <t>BEATLE</t>
  </si>
  <si>
    <t>244 4 PTAS</t>
  </si>
  <si>
    <t>BLAZER PICK-UP</t>
  </si>
  <si>
    <t>MATERIA</t>
  </si>
  <si>
    <t>CGCARGO</t>
  </si>
  <si>
    <t>GEMINI</t>
  </si>
  <si>
    <t>XF</t>
  </si>
  <si>
    <t>CARENS</t>
  </si>
  <si>
    <t>R.R.S.30TDV6HSE</t>
  </si>
  <si>
    <t>ES-300</t>
  </si>
  <si>
    <t>200D</t>
  </si>
  <si>
    <t>CAMIONETA GLX 5PTAS</t>
  </si>
  <si>
    <t>370Z</t>
  </si>
  <si>
    <t>3008 ACTIVE</t>
  </si>
  <si>
    <t>CAYENNE</t>
  </si>
  <si>
    <t>FLUENCE</t>
  </si>
  <si>
    <t>GLX77KW</t>
  </si>
  <si>
    <t>KORANDO 2300 DOHC</t>
  </si>
  <si>
    <t>CAMRY</t>
  </si>
  <si>
    <t>BORA</t>
  </si>
  <si>
    <t>244 GL, 4 PTAS.</t>
  </si>
  <si>
    <t>C-20 SEDAN</t>
  </si>
  <si>
    <t>ROCKY</t>
  </si>
  <si>
    <t>CHALLENGER</t>
  </si>
  <si>
    <t>CITY</t>
  </si>
  <si>
    <t>MU-X</t>
  </si>
  <si>
    <t>XJ6</t>
  </si>
  <si>
    <t>CARNIVAL</t>
  </si>
  <si>
    <t>RANGE ROVER</t>
  </si>
  <si>
    <t>GS300</t>
  </si>
  <si>
    <t>230E</t>
  </si>
  <si>
    <t>CAMIONETA V32WUHL</t>
  </si>
  <si>
    <t>AD WAGON</t>
  </si>
  <si>
    <t>3008 CROSSOVER</t>
  </si>
  <si>
    <t>CAYMANS</t>
  </si>
  <si>
    <t>KOLEOS</t>
  </si>
  <si>
    <t>LX</t>
  </si>
  <si>
    <t>KORANDO 602 EL</t>
  </si>
  <si>
    <t>CAMRY (AMERICAN STA</t>
  </si>
  <si>
    <t>244 GLE 4 PTAS</t>
  </si>
  <si>
    <t>316i</t>
  </si>
  <si>
    <t>CAMARO</t>
  </si>
  <si>
    <t>SIRION</t>
  </si>
  <si>
    <t>CHARGER</t>
  </si>
  <si>
    <t>CIVIC</t>
  </si>
  <si>
    <t>NMR65H-22</t>
  </si>
  <si>
    <t>XJR</t>
  </si>
  <si>
    <t>CERATO</t>
  </si>
  <si>
    <t>RANGE ROVER EVOQUE</t>
  </si>
  <si>
    <t>GS400</t>
  </si>
  <si>
    <t>CARISMA</t>
  </si>
  <si>
    <t>ALMERA</t>
  </si>
  <si>
    <t>KOLEOS 4X2</t>
  </si>
  <si>
    <t>LX47KW</t>
  </si>
  <si>
    <t>KORANDO 9R</t>
  </si>
  <si>
    <t>CAMRY LE</t>
  </si>
  <si>
    <t>COUPE 2 PTAS.</t>
  </si>
  <si>
    <t>360 SEDAN 4 PTAS. G</t>
  </si>
  <si>
    <t>CAPRICE</t>
  </si>
  <si>
    <t>TERIOS</t>
  </si>
  <si>
    <t>CMTA</t>
  </si>
  <si>
    <t>CM200F</t>
  </si>
  <si>
    <t>PICKUPR34</t>
  </si>
  <si>
    <t>XJS 3.6, 2 PTAS.</t>
  </si>
  <si>
    <t>CERES</t>
  </si>
  <si>
    <t>RANGE ROVER SPORT</t>
  </si>
  <si>
    <t>GS350</t>
  </si>
  <si>
    <t>BAH2 LAS</t>
  </si>
  <si>
    <t>CKLASNML</t>
  </si>
  <si>
    <t>ALTIMA</t>
  </si>
  <si>
    <t>307CC</t>
  </si>
  <si>
    <t>GT3</t>
  </si>
  <si>
    <t>KOLEOS 4X4</t>
  </si>
  <si>
    <t>LX55KW</t>
  </si>
  <si>
    <t>KYRON</t>
  </si>
  <si>
    <t>CAMRY SEDAN</t>
  </si>
  <si>
    <t>CROSSFOX</t>
  </si>
  <si>
    <t>318i</t>
  </si>
  <si>
    <t>CAPTIVA</t>
  </si>
  <si>
    <t>YRV</t>
  </si>
  <si>
    <t>COLT</t>
  </si>
  <si>
    <t>PICK-UP TFR52H-LS</t>
  </si>
  <si>
    <t>XK8</t>
  </si>
  <si>
    <t>CLARUS  GXL</t>
  </si>
  <si>
    <t>VOGUE</t>
  </si>
  <si>
    <t>BAH2 LBX</t>
  </si>
  <si>
    <t>300E</t>
  </si>
  <si>
    <t>ARMADA</t>
  </si>
  <si>
    <t>307SW</t>
  </si>
  <si>
    <t>MACAN</t>
  </si>
  <si>
    <t>LAGUNA</t>
  </si>
  <si>
    <t>LX66KW</t>
  </si>
  <si>
    <t>REXTON</t>
  </si>
  <si>
    <t>CAMRY SEDAN SE</t>
  </si>
  <si>
    <t>ESCARABAJO</t>
  </si>
  <si>
    <t>318iA</t>
  </si>
  <si>
    <t>CAVALIER</t>
  </si>
  <si>
    <t>D-100 SWEPTLINE PIC</t>
  </si>
  <si>
    <t>CROSSTOUR</t>
  </si>
  <si>
    <t>RODEO</t>
  </si>
  <si>
    <t>XKE</t>
  </si>
  <si>
    <t>DELTA</t>
  </si>
  <si>
    <t>GX460</t>
  </si>
  <si>
    <t>BAH7 LAH</t>
  </si>
  <si>
    <t>300SD</t>
  </si>
  <si>
    <t>CORDIA</t>
  </si>
  <si>
    <t>BLUE BIRD</t>
  </si>
  <si>
    <t>307XT</t>
  </si>
  <si>
    <t>LOGAN DYNAMIQUE</t>
  </si>
  <si>
    <t>LX96KW</t>
  </si>
  <si>
    <t>SG5</t>
  </si>
  <si>
    <t>CELICA</t>
  </si>
  <si>
    <t>EUROVAN</t>
  </si>
  <si>
    <t>CELEBRITY</t>
  </si>
  <si>
    <t>DAKOTA</t>
  </si>
  <si>
    <t>CRV</t>
  </si>
  <si>
    <t>SPACEK</t>
  </si>
  <si>
    <t>X-TYPE</t>
  </si>
  <si>
    <t>DLX</t>
  </si>
  <si>
    <t>GX470</t>
  </si>
  <si>
    <t>BAH7 LAP</t>
  </si>
  <si>
    <t>D50 V78</t>
  </si>
  <si>
    <t>CEDRIC</t>
  </si>
  <si>
    <t>308 FELINE</t>
  </si>
  <si>
    <t>PANAMERA S HYBRID</t>
  </si>
  <si>
    <t>LOGAN EXPRESSION</t>
  </si>
  <si>
    <t>OCTAVIA</t>
  </si>
  <si>
    <t>TAIDOX</t>
  </si>
  <si>
    <t>COROLLA</t>
  </si>
  <si>
    <t>FOX</t>
  </si>
  <si>
    <t>740 GLE, 4 CIL.</t>
  </si>
  <si>
    <t>320d</t>
  </si>
  <si>
    <t>CHEVELLE MALIBU</t>
  </si>
  <si>
    <t>DART</t>
  </si>
  <si>
    <t>ELEMENT</t>
  </si>
  <si>
    <t>TROOPER</t>
  </si>
  <si>
    <t>ELAN</t>
  </si>
  <si>
    <t>IS200</t>
  </si>
  <si>
    <t>BAH8 LAH</t>
  </si>
  <si>
    <t>380 SEL</t>
  </si>
  <si>
    <t>DIAMANTE</t>
  </si>
  <si>
    <t>COUPE NX</t>
  </si>
  <si>
    <t>405 GL</t>
  </si>
  <si>
    <t>TARGA 4</t>
  </si>
  <si>
    <t>MEGAN CLASSIC</t>
  </si>
  <si>
    <t>ROOMSTER</t>
  </si>
  <si>
    <t>WOLF</t>
  </si>
  <si>
    <t>CORONA</t>
  </si>
  <si>
    <t>GOL</t>
  </si>
  <si>
    <t>320I</t>
  </si>
  <si>
    <t>CHEVETTE</t>
  </si>
  <si>
    <t>DURANGO</t>
  </si>
  <si>
    <t>FIT</t>
  </si>
  <si>
    <t>UIQL506</t>
  </si>
  <si>
    <t>FORTE EX</t>
  </si>
  <si>
    <t>IS300</t>
  </si>
  <si>
    <t>BB4M</t>
  </si>
  <si>
    <t>ECLIPSE</t>
  </si>
  <si>
    <t>D21</t>
  </si>
  <si>
    <t>MEGANE</t>
  </si>
  <si>
    <t>SLX110KW</t>
  </si>
  <si>
    <t>Y7DTBPS</t>
  </si>
  <si>
    <t>CRESSIDA</t>
  </si>
  <si>
    <t>GOL CLI</t>
  </si>
  <si>
    <t>760- 4 PTAS</t>
  </si>
  <si>
    <t>CHEVY GEO</t>
  </si>
  <si>
    <t>DYNASTY</t>
  </si>
  <si>
    <t>FOURWHEEL</t>
  </si>
  <si>
    <t>UIQL507</t>
  </si>
  <si>
    <t>K2400103</t>
  </si>
  <si>
    <t>IS250</t>
  </si>
  <si>
    <t>BB4P</t>
  </si>
  <si>
    <t>500 SEC</t>
  </si>
  <si>
    <t>ENDEAVOR</t>
  </si>
  <si>
    <t>DATSUN 180 FX</t>
  </si>
  <si>
    <t>MEGANE II</t>
  </si>
  <si>
    <t>SLX74KW</t>
  </si>
  <si>
    <t>CROWN</t>
  </si>
  <si>
    <t>GOLF</t>
  </si>
  <si>
    <t>760,GLE</t>
  </si>
  <si>
    <t>CHEVY II</t>
  </si>
  <si>
    <t>HORIZONT</t>
  </si>
  <si>
    <t>INTEGRA</t>
  </si>
  <si>
    <t>K2700</t>
  </si>
  <si>
    <t>IS350</t>
  </si>
  <si>
    <t>BB4T GLX AUTOMATICO</t>
  </si>
  <si>
    <t>812D</t>
  </si>
  <si>
    <t>GALANT</t>
  </si>
  <si>
    <t>FRONTERA</t>
  </si>
  <si>
    <t>RXEC16</t>
  </si>
  <si>
    <t>SUPERB COMBI</t>
  </si>
  <si>
    <t>ECHO</t>
  </si>
  <si>
    <t>GOLF GL.</t>
  </si>
  <si>
    <t>325I</t>
  </si>
  <si>
    <t>CHEVY JOY</t>
  </si>
  <si>
    <t>INTREPID</t>
  </si>
  <si>
    <t>LEGEND</t>
  </si>
  <si>
    <t>MOHAVE</t>
  </si>
  <si>
    <t>LF400</t>
  </si>
  <si>
    <t>BBW8LAE</t>
  </si>
  <si>
    <t>920L</t>
  </si>
  <si>
    <t>GRANDIS</t>
  </si>
  <si>
    <t>FRONTIER</t>
  </si>
  <si>
    <t>605 SV</t>
  </si>
  <si>
    <t>SANDERO</t>
  </si>
  <si>
    <t>SUPERB ELEGANCE SLX</t>
  </si>
  <si>
    <t>ES-300 SPORT</t>
  </si>
  <si>
    <t>GOLF GLA</t>
  </si>
  <si>
    <t>850 CAMIONETA</t>
  </si>
  <si>
    <t>325iA</t>
  </si>
  <si>
    <t>CHEVY MONZA</t>
  </si>
  <si>
    <t>JOURNEY</t>
  </si>
  <si>
    <t>MUV-700</t>
  </si>
  <si>
    <t>OPIRUS</t>
  </si>
  <si>
    <t>LS400</t>
  </si>
  <si>
    <t>BBW9LAG</t>
  </si>
  <si>
    <t>A-250</t>
  </si>
  <si>
    <t>L200</t>
  </si>
  <si>
    <t>GTR</t>
  </si>
  <si>
    <t>SANDERO DYNAMIQUE</t>
  </si>
  <si>
    <t>FJ CRUISER</t>
  </si>
  <si>
    <t>GOLF GTI</t>
  </si>
  <si>
    <t>CHEVY SWING</t>
  </si>
  <si>
    <t>MAGNUN</t>
  </si>
  <si>
    <t>ODYSSEY</t>
  </si>
  <si>
    <t>OPTIMA</t>
  </si>
  <si>
    <t>LS430</t>
  </si>
  <si>
    <t>BBW9LAH</t>
  </si>
  <si>
    <t>B200</t>
  </si>
  <si>
    <t>L200 SPORTERO</t>
  </si>
  <si>
    <t>INFINITI</t>
  </si>
  <si>
    <t>BERLINA</t>
  </si>
  <si>
    <t>SANDERO EXPRESION</t>
  </si>
  <si>
    <t>FORTUNER</t>
  </si>
  <si>
    <t>GOLF VARIANT</t>
  </si>
  <si>
    <t>940 GL</t>
  </si>
  <si>
    <t>328I</t>
  </si>
  <si>
    <t>CHEVY TOP KICK</t>
  </si>
  <si>
    <t>PASSPORT 4PTAS.</t>
  </si>
  <si>
    <t>PICANTO</t>
  </si>
  <si>
    <t>LS-400</t>
  </si>
  <si>
    <t>C180</t>
  </si>
  <si>
    <t>L300</t>
  </si>
  <si>
    <t>JUKE</t>
  </si>
  <si>
    <t>FUTURA</t>
  </si>
  <si>
    <t>SCENIC</t>
  </si>
  <si>
    <t>GT86</t>
  </si>
  <si>
    <t>GTI</t>
  </si>
  <si>
    <t>940 TURBO</t>
  </si>
  <si>
    <t>CHEVY VAN</t>
  </si>
  <si>
    <t>NITRO</t>
  </si>
  <si>
    <t>PILOT</t>
  </si>
  <si>
    <t>PICANTO HATCH BACK</t>
  </si>
  <si>
    <t>LS460</t>
  </si>
  <si>
    <t>BDK5-LAC</t>
  </si>
  <si>
    <t>C200</t>
  </si>
  <si>
    <t>LANCER</t>
  </si>
  <si>
    <t>KING CABE PICK UP</t>
  </si>
  <si>
    <t>PANTHER</t>
  </si>
  <si>
    <t>SENIC</t>
  </si>
  <si>
    <t>HIACE</t>
  </si>
  <si>
    <t>ILTIS JEEP</t>
  </si>
  <si>
    <t>C30 2.0</t>
  </si>
  <si>
    <t>330CI</t>
  </si>
  <si>
    <t>CHEYENNE</t>
  </si>
  <si>
    <t>RAIDER</t>
  </si>
  <si>
    <t>PRELUDE</t>
  </si>
  <si>
    <t>PREGIO</t>
  </si>
  <si>
    <t>LS460L</t>
  </si>
  <si>
    <t>BP1JLCA</t>
  </si>
  <si>
    <t>C220</t>
  </si>
  <si>
    <t>LAUREL</t>
  </si>
  <si>
    <t>PARTNER</t>
  </si>
  <si>
    <t>STEPWAY</t>
  </si>
  <si>
    <t>HI LUX</t>
  </si>
  <si>
    <t>JETTA</t>
  </si>
  <si>
    <t>S40</t>
  </si>
  <si>
    <t>330d</t>
  </si>
  <si>
    <t>COLORADO</t>
  </si>
  <si>
    <t>RAM</t>
  </si>
  <si>
    <t>QUINTET</t>
  </si>
  <si>
    <t>PRIDE</t>
  </si>
  <si>
    <t>LS600H</t>
  </si>
  <si>
    <t>BR7JLA8</t>
  </si>
  <si>
    <t>C230</t>
  </si>
  <si>
    <t>MIRAGE</t>
  </si>
  <si>
    <t>MARCH</t>
  </si>
  <si>
    <t>RCZ</t>
  </si>
  <si>
    <t>HIGHLANDER</t>
  </si>
  <si>
    <t>JETTA GL</t>
  </si>
  <si>
    <t>S-60</t>
  </si>
  <si>
    <t>330I</t>
  </si>
  <si>
    <t>CORSA</t>
  </si>
  <si>
    <t>SHADOW</t>
  </si>
  <si>
    <t>RIDGELINE</t>
  </si>
  <si>
    <t>QUORIS</t>
  </si>
  <si>
    <t>LX450</t>
  </si>
  <si>
    <t>BR7JLCA</t>
  </si>
  <si>
    <t>C240</t>
  </si>
  <si>
    <t>MONTERO</t>
  </si>
  <si>
    <t>MAXIMA</t>
  </si>
  <si>
    <t>LAND CRUISER</t>
  </si>
  <si>
    <t>JETTA GLA</t>
  </si>
  <si>
    <t>S-70</t>
  </si>
  <si>
    <t>335I</t>
  </si>
  <si>
    <t>CORVETTE</t>
  </si>
  <si>
    <t>SPIRIT</t>
  </si>
  <si>
    <t>S200</t>
  </si>
  <si>
    <t>RIO</t>
  </si>
  <si>
    <t>LX470</t>
  </si>
  <si>
    <t>BROALBC</t>
  </si>
  <si>
    <t>C-250</t>
  </si>
  <si>
    <t>MONTERO GLS</t>
  </si>
  <si>
    <t>MURANO</t>
  </si>
  <si>
    <t>LAND CRUISER PRADO</t>
  </si>
  <si>
    <t>JETTA GLS</t>
  </si>
  <si>
    <t>S90</t>
  </si>
  <si>
    <t>420I</t>
  </si>
  <si>
    <t>CRUZE</t>
  </si>
  <si>
    <t>STEALTH</t>
  </si>
  <si>
    <t>SEPHIA</t>
  </si>
  <si>
    <t>LX470 4X4</t>
  </si>
  <si>
    <t>BT50</t>
  </si>
  <si>
    <t>C280</t>
  </si>
  <si>
    <t>NATIVA</t>
  </si>
  <si>
    <t>NAVARA</t>
  </si>
  <si>
    <t>KARMAN GUIA</t>
  </si>
  <si>
    <t>V40</t>
  </si>
  <si>
    <t>428I</t>
  </si>
  <si>
    <t>EL CAMINO 0.5 TON</t>
  </si>
  <si>
    <t>SHUMA</t>
  </si>
  <si>
    <t>LX570</t>
  </si>
  <si>
    <t>C320</t>
  </si>
  <si>
    <t>Outlander</t>
  </si>
  <si>
    <t>NOTE</t>
  </si>
  <si>
    <t>MR-2</t>
  </si>
  <si>
    <t>PARATI CMTA.</t>
  </si>
  <si>
    <t>V50</t>
  </si>
  <si>
    <t>435I</t>
  </si>
  <si>
    <t>EPICA</t>
  </si>
  <si>
    <t>SILVERSEDAN</t>
  </si>
  <si>
    <t>SORENTO</t>
  </si>
  <si>
    <t>NX200T</t>
  </si>
  <si>
    <t>CX-10</t>
  </si>
  <si>
    <t>C430</t>
  </si>
  <si>
    <t>PAJERO</t>
  </si>
  <si>
    <t>PATHFINDER</t>
  </si>
  <si>
    <t>PRIUS</t>
  </si>
  <si>
    <t>PASSAT</t>
  </si>
  <si>
    <t>V-70, AUTOMATICO</t>
  </si>
  <si>
    <t>518I</t>
  </si>
  <si>
    <t>EQUINOX</t>
  </si>
  <si>
    <t>VIGOR</t>
  </si>
  <si>
    <t>SORENTO EX</t>
  </si>
  <si>
    <t>NX300H</t>
  </si>
  <si>
    <t>CX-5</t>
  </si>
  <si>
    <t>C63AMG</t>
  </si>
  <si>
    <t>PATROL</t>
  </si>
  <si>
    <t>RAV4</t>
  </si>
  <si>
    <t>POLO</t>
  </si>
  <si>
    <t>XC60 CAMIONETA</t>
  </si>
  <si>
    <t>EXPRESS</t>
  </si>
  <si>
    <t>VTR1000SY</t>
  </si>
  <si>
    <t>SOUL</t>
  </si>
  <si>
    <t>RX300</t>
  </si>
  <si>
    <t>CX7</t>
  </si>
  <si>
    <t>CL350</t>
  </si>
  <si>
    <t>SIGMA</t>
  </si>
  <si>
    <t>PLATINA</t>
  </si>
  <si>
    <t>SCION</t>
  </si>
  <si>
    <t>POLO CLASSIC</t>
  </si>
  <si>
    <t>XC70</t>
  </si>
  <si>
    <t>GEO TRACKER</t>
  </si>
  <si>
    <t>SPECTRA</t>
  </si>
  <si>
    <t>RX350</t>
  </si>
  <si>
    <t>CX9</t>
  </si>
  <si>
    <t>CL500 COUPE</t>
  </si>
  <si>
    <t>SPACE WAGON</t>
  </si>
  <si>
    <t>PRIMERA</t>
  </si>
  <si>
    <t>SIENNA</t>
  </si>
  <si>
    <t>POLO PREMIUM</t>
  </si>
  <si>
    <t>XC90</t>
  </si>
  <si>
    <t>523I</t>
  </si>
  <si>
    <t>GMC JIMMY</t>
  </si>
  <si>
    <t>SPORTAGE</t>
  </si>
  <si>
    <t>RX450</t>
  </si>
  <si>
    <t>DF96LAK</t>
  </si>
  <si>
    <t>CL600</t>
  </si>
  <si>
    <t>TOWNY</t>
  </si>
  <si>
    <t>PULSAR</t>
  </si>
  <si>
    <t>STARLET</t>
  </si>
  <si>
    <t>SAFARI</t>
  </si>
  <si>
    <t>523IA</t>
  </si>
  <si>
    <t>TOUR BUS AM928</t>
  </si>
  <si>
    <t>RX450H</t>
  </si>
  <si>
    <t>DF97LAD</t>
  </si>
  <si>
    <t>CLA200</t>
  </si>
  <si>
    <t>TREDIA SEDAN</t>
  </si>
  <si>
    <t>QASHQAI</t>
  </si>
  <si>
    <t>TACOMASX</t>
  </si>
  <si>
    <t>SANTANA</t>
  </si>
  <si>
    <t>524TD</t>
  </si>
  <si>
    <t>HH1</t>
  </si>
  <si>
    <t>DN64LAQ</t>
  </si>
  <si>
    <t>CLK500</t>
  </si>
  <si>
    <t>QUEST MINI-VAN</t>
  </si>
  <si>
    <t>TERCEL</t>
  </si>
  <si>
    <t>HHR</t>
  </si>
  <si>
    <t>RX300 4X4</t>
  </si>
  <si>
    <t>EC12</t>
  </si>
  <si>
    <t>CLK230</t>
  </si>
  <si>
    <t>ROGUE</t>
  </si>
  <si>
    <t>TUNDRA 4X4</t>
  </si>
  <si>
    <t>SURAN</t>
  </si>
  <si>
    <t>525i</t>
  </si>
  <si>
    <t>IMPALA</t>
  </si>
  <si>
    <t>RX-330</t>
  </si>
  <si>
    <t>ECONO VANS</t>
  </si>
  <si>
    <t>CLK320</t>
  </si>
  <si>
    <t>SENTRA</t>
  </si>
  <si>
    <t>VENZA</t>
  </si>
  <si>
    <t>TIGUAN</t>
  </si>
  <si>
    <t>RX400</t>
  </si>
  <si>
    <t>EG65 NAX</t>
  </si>
  <si>
    <t>CLK430</t>
  </si>
  <si>
    <t>STANZA</t>
  </si>
  <si>
    <t>WINDOM</t>
  </si>
  <si>
    <t>TOUAREG</t>
  </si>
  <si>
    <t>528I</t>
  </si>
  <si>
    <t>LUMINA</t>
  </si>
  <si>
    <t>SC300</t>
  </si>
  <si>
    <t>EG68 NAX</t>
  </si>
  <si>
    <t>CLK55</t>
  </si>
  <si>
    <t>YARIS</t>
  </si>
  <si>
    <t>VENTO</t>
  </si>
  <si>
    <t>LUV PICK UP</t>
  </si>
  <si>
    <t>SC430</t>
  </si>
  <si>
    <t>EH54 NAB</t>
  </si>
  <si>
    <t>CLS350</t>
  </si>
  <si>
    <t>SUNNY</t>
  </si>
  <si>
    <t>YARIS ADVANCE</t>
  </si>
  <si>
    <t>VENTO CL</t>
  </si>
  <si>
    <t>530d</t>
  </si>
  <si>
    <t>MALIBU</t>
  </si>
  <si>
    <t>SEDAN LS200</t>
  </si>
  <si>
    <t>FF23 EAC</t>
  </si>
  <si>
    <t>CLS500</t>
  </si>
  <si>
    <t>TEANA</t>
  </si>
  <si>
    <t>YARIS HATCHBACK</t>
  </si>
  <si>
    <t>VENTO EUROPA</t>
  </si>
  <si>
    <t>530I</t>
  </si>
  <si>
    <t>MONTE CARLO</t>
  </si>
  <si>
    <t>SEDAN LS-430</t>
  </si>
  <si>
    <t>GB1W 626</t>
  </si>
  <si>
    <t>CLS63AMG</t>
  </si>
  <si>
    <t>TERRANO</t>
  </si>
  <si>
    <t>ZELAS</t>
  </si>
  <si>
    <t>VENTO GL</t>
  </si>
  <si>
    <t>N300</t>
  </si>
  <si>
    <t>GR9NLAK</t>
  </si>
  <si>
    <t>TIIDA</t>
  </si>
  <si>
    <t>VENTO GLA, SEDAN</t>
  </si>
  <si>
    <t>535i</t>
  </si>
  <si>
    <t>NOVA</t>
  </si>
  <si>
    <t>PREMACY</t>
  </si>
  <si>
    <t>E 250 Coupe</t>
  </si>
  <si>
    <t>TITAN</t>
  </si>
  <si>
    <t>OPTRA</t>
  </si>
  <si>
    <t>PROTEGE</t>
  </si>
  <si>
    <t>E200</t>
  </si>
  <si>
    <t>VERSA</t>
  </si>
  <si>
    <t>540I</t>
  </si>
  <si>
    <t>R20 CAMIONETA</t>
  </si>
  <si>
    <t>SJ40</t>
  </si>
  <si>
    <t>E220</t>
  </si>
  <si>
    <t>XTERRA</t>
  </si>
  <si>
    <t>545i</t>
  </si>
  <si>
    <t>S10</t>
  </si>
  <si>
    <t>SPEED3</t>
  </si>
  <si>
    <t>E230</t>
  </si>
  <si>
    <t>X-TRAIL</t>
  </si>
  <si>
    <t>550I</t>
  </si>
  <si>
    <t>SILVERADO</t>
  </si>
  <si>
    <t>TD81 NAT</t>
  </si>
  <si>
    <t>E240</t>
  </si>
  <si>
    <t>630I</t>
  </si>
  <si>
    <t>SONIC</t>
  </si>
  <si>
    <t>TE76-NAL</t>
  </si>
  <si>
    <t>E-280</t>
  </si>
  <si>
    <t>640CABRIO</t>
  </si>
  <si>
    <t>SONORA "C"</t>
  </si>
  <si>
    <t>TRIBUTE</t>
  </si>
  <si>
    <t>E300</t>
  </si>
  <si>
    <t>640I</t>
  </si>
  <si>
    <t>SPARK</t>
  </si>
  <si>
    <t>UC6G LAT</t>
  </si>
  <si>
    <t>E320</t>
  </si>
  <si>
    <t>645Ci</t>
  </si>
  <si>
    <t>SPARK GT</t>
  </si>
  <si>
    <t>UE45 MARVIE</t>
  </si>
  <si>
    <t>E350</t>
  </si>
  <si>
    <t>650I</t>
  </si>
  <si>
    <t>SPECTRUUM</t>
  </si>
  <si>
    <t>UP75LB2</t>
  </si>
  <si>
    <t>E420</t>
  </si>
  <si>
    <t>SPIDER</t>
  </si>
  <si>
    <t>VANS</t>
  </si>
  <si>
    <t>E430</t>
  </si>
  <si>
    <t>728I</t>
  </si>
  <si>
    <t>SPORT VANS</t>
  </si>
  <si>
    <t>WVL4B</t>
  </si>
  <si>
    <t>E500</t>
  </si>
  <si>
    <t>730I</t>
  </si>
  <si>
    <t>E55</t>
  </si>
  <si>
    <t>730IA</t>
  </si>
  <si>
    <t>SUBURBAN</t>
  </si>
  <si>
    <t>GL320</t>
  </si>
  <si>
    <t>TAHOE</t>
  </si>
  <si>
    <t>GL350</t>
  </si>
  <si>
    <t>TRACKER</t>
  </si>
  <si>
    <t>GL420</t>
  </si>
  <si>
    <t>735I</t>
  </si>
  <si>
    <t>TRAIL BLAZER</t>
  </si>
  <si>
    <t>GL450</t>
  </si>
  <si>
    <t>740I</t>
  </si>
  <si>
    <t>TRAVERSE</t>
  </si>
  <si>
    <t>GL-500</t>
  </si>
  <si>
    <t>745i</t>
  </si>
  <si>
    <t>TRAX</t>
  </si>
  <si>
    <t>GL550</t>
  </si>
  <si>
    <t>745iA</t>
  </si>
  <si>
    <t>UP LANDER</t>
  </si>
  <si>
    <t>GL63AMG</t>
  </si>
  <si>
    <t>745Li</t>
  </si>
  <si>
    <t>VAN-TK</t>
  </si>
  <si>
    <t>GLA200</t>
  </si>
  <si>
    <t>750LI</t>
  </si>
  <si>
    <t>GLA-45AMG</t>
  </si>
  <si>
    <t>750I</t>
  </si>
  <si>
    <t>VIVANT</t>
  </si>
  <si>
    <t>GLK250</t>
  </si>
  <si>
    <t>760Li</t>
  </si>
  <si>
    <t>GLK280</t>
  </si>
  <si>
    <t>840CI</t>
  </si>
  <si>
    <t>GLK-300</t>
  </si>
  <si>
    <t>LA1418</t>
  </si>
  <si>
    <t>ACTIVEHIBRID 5</t>
  </si>
  <si>
    <t>ML300</t>
  </si>
  <si>
    <t>ACTIVEHIBRID 7</t>
  </si>
  <si>
    <t>ML55</t>
  </si>
  <si>
    <t>F800 GS</t>
  </si>
  <si>
    <t>ML250 CDI</t>
  </si>
  <si>
    <t>K1200 S</t>
  </si>
  <si>
    <t>ML270</t>
  </si>
  <si>
    <t>ML280</t>
  </si>
  <si>
    <t>M135i</t>
  </si>
  <si>
    <t>ML320</t>
  </si>
  <si>
    <t>M235I</t>
  </si>
  <si>
    <t>ML350</t>
  </si>
  <si>
    <t>M3</t>
  </si>
  <si>
    <t>ML430</t>
  </si>
  <si>
    <t>M4</t>
  </si>
  <si>
    <t>ML550</t>
  </si>
  <si>
    <t>M5</t>
  </si>
  <si>
    <t>R320</t>
  </si>
  <si>
    <t>M6</t>
  </si>
  <si>
    <t>R350</t>
  </si>
  <si>
    <t>MC 1000</t>
  </si>
  <si>
    <t>S 400 HYBRID LARGE</t>
  </si>
  <si>
    <t>R1150GS</t>
  </si>
  <si>
    <t>S300</t>
  </si>
  <si>
    <t>R1150RT</t>
  </si>
  <si>
    <t>S320</t>
  </si>
  <si>
    <t>R1200</t>
  </si>
  <si>
    <t>S350</t>
  </si>
  <si>
    <t>X1</t>
  </si>
  <si>
    <t>S430 SEDAN</t>
  </si>
  <si>
    <t>X3</t>
  </si>
  <si>
    <t>X4</t>
  </si>
  <si>
    <t>X5</t>
  </si>
  <si>
    <t>X6</t>
  </si>
  <si>
    <t>S600 SEDAN</t>
  </si>
  <si>
    <t>Z3</t>
  </si>
  <si>
    <t>SL</t>
  </si>
  <si>
    <t>Z4</t>
  </si>
  <si>
    <t>SL320</t>
  </si>
  <si>
    <t>SL350</t>
  </si>
  <si>
    <t>SL500 ROADSTER</t>
  </si>
  <si>
    <t>SL55</t>
  </si>
  <si>
    <t>SL560</t>
  </si>
  <si>
    <t>SLK280</t>
  </si>
  <si>
    <t>SLK200</t>
  </si>
  <si>
    <t>SLK230</t>
  </si>
  <si>
    <t>SLK-32</t>
  </si>
  <si>
    <t>SLK-350</t>
  </si>
  <si>
    <t>SVELTO</t>
  </si>
  <si>
    <t>S5 TURBO</t>
  </si>
  <si>
    <t>1035 KN</t>
  </si>
  <si>
    <t>1042 KN</t>
  </si>
  <si>
    <t>1070 KN</t>
  </si>
  <si>
    <t>1090 KN</t>
  </si>
  <si>
    <t>BYD</t>
  </si>
  <si>
    <t>HOJA DE DATOS PARA COTIZACION DE AUTOMOVILES PERSONALES</t>
  </si>
  <si>
    <t>CRETA</t>
  </si>
  <si>
    <t xml:space="preserve">  F CERO GLX - I</t>
  </si>
  <si>
    <t xml:space="preserve">  F0 GLX I</t>
  </si>
  <si>
    <t xml:space="preserve">  F3</t>
  </si>
  <si>
    <t xml:space="preserve">  F3 GS I MT</t>
  </si>
  <si>
    <t xml:space="preserve">  F3 GS-I</t>
  </si>
  <si>
    <t xml:space="preserve">  G 3 GLX</t>
  </si>
  <si>
    <t xml:space="preserve">  GLX-I</t>
  </si>
  <si>
    <t xml:space="preserve">  S1</t>
  </si>
  <si>
    <t>CHANGAN</t>
  </si>
  <si>
    <t xml:space="preserve">  BAIC</t>
  </si>
  <si>
    <t xml:space="preserve">  BENNI</t>
  </si>
  <si>
    <t xml:space="preserve">  CS 35</t>
  </si>
  <si>
    <t xml:space="preserve">  CS 75</t>
  </si>
  <si>
    <t xml:space="preserve">  EADO XT</t>
  </si>
  <si>
    <t xml:space="preserve">  HONOR</t>
  </si>
  <si>
    <t xml:space="preserve">  SC5028XXYN4</t>
  </si>
  <si>
    <t xml:space="preserve">  STAR 2</t>
  </si>
  <si>
    <t xml:space="preserve">  STAR 3</t>
  </si>
  <si>
    <t xml:space="preserve">  STARLIGHT</t>
  </si>
  <si>
    <t xml:space="preserve">  HAVAL H5</t>
  </si>
  <si>
    <t xml:space="preserve">  M 4 CC 7151 SMA 0514</t>
  </si>
  <si>
    <t xml:space="preserve">  VOLEEX C10</t>
  </si>
  <si>
    <t xml:space="preserve">  VOLEEX C30</t>
  </si>
  <si>
    <t xml:space="preserve">  VOLLEX C20R</t>
  </si>
  <si>
    <t xml:space="preserve">  WINGLE</t>
  </si>
  <si>
    <t>INTERNATIONAL</t>
  </si>
  <si>
    <t xml:space="preserve">  4700 4X2</t>
  </si>
  <si>
    <t xml:space="preserve">  7600 SBA</t>
  </si>
  <si>
    <t xml:space="preserve">  9200I</t>
  </si>
  <si>
    <t xml:space="preserve">  9200I SBA</t>
  </si>
  <si>
    <t xml:space="preserve">  9400 I</t>
  </si>
  <si>
    <t xml:space="preserve">  CAMION</t>
  </si>
  <si>
    <t xml:space="preserve">  HD49200</t>
  </si>
  <si>
    <t xml:space="preserve">  PAYSTAR500</t>
  </si>
  <si>
    <t>FREIGHTLINER</t>
  </si>
  <si>
    <t xml:space="preserve">  A104064ST</t>
  </si>
  <si>
    <t xml:space="preserve">  B110064T</t>
  </si>
  <si>
    <t xml:space="preserve">  CAMION CISTERNA</t>
  </si>
  <si>
    <t xml:space="preserve">  CASCADIA</t>
  </si>
  <si>
    <t xml:space="preserve">  CASCADIA CA 125 SLP</t>
  </si>
  <si>
    <t xml:space="preserve">  CL120</t>
  </si>
  <si>
    <t xml:space="preserve">  COLUMBIA</t>
  </si>
  <si>
    <t xml:space="preserve">  COLUMBIA 120</t>
  </si>
  <si>
    <t xml:space="preserve">  CORONADO 132</t>
  </si>
  <si>
    <t xml:space="preserve">  D132064T</t>
  </si>
  <si>
    <t xml:space="preserve">  FL 70</t>
  </si>
  <si>
    <t xml:space="preserve">  FLA8664</t>
  </si>
  <si>
    <t xml:space="preserve">  FLD120</t>
  </si>
  <si>
    <t xml:space="preserve">  FLD120064ST</t>
  </si>
  <si>
    <t xml:space="preserve">  M 2 106 25 K</t>
  </si>
  <si>
    <t xml:space="preserve">  M2</t>
  </si>
  <si>
    <t xml:space="preserve">  M2 106</t>
  </si>
  <si>
    <t xml:space="preserve">  M210654K</t>
  </si>
  <si>
    <t>KENWORTH</t>
  </si>
  <si>
    <t xml:space="preserve">  KENWORTH</t>
  </si>
  <si>
    <t xml:space="preserve">  MEZCLADOR</t>
  </si>
  <si>
    <t xml:space="preserve">  T2000</t>
  </si>
  <si>
    <t xml:space="preserve">  T370</t>
  </si>
  <si>
    <t xml:space="preserve">  T800</t>
  </si>
  <si>
    <t xml:space="preserve">  W 900</t>
  </si>
  <si>
    <t xml:space="preserve">  W 900 B</t>
  </si>
  <si>
    <t>MG</t>
  </si>
  <si>
    <t xml:space="preserve">  MG 3 COM</t>
  </si>
  <si>
    <t xml:space="preserve">  MG 3 CROSS</t>
  </si>
  <si>
    <t xml:space="preserve">  MG 350</t>
  </si>
  <si>
    <t xml:space="preserve">  MG 5</t>
  </si>
  <si>
    <t xml:space="preserve">  MG GS</t>
  </si>
  <si>
    <t xml:space="preserve">  MG GS DEL</t>
  </si>
  <si>
    <t xml:space="preserve">  MG GT</t>
  </si>
  <si>
    <t xml:space="preserve">  MG GT COM</t>
  </si>
  <si>
    <t>GREAT−WALL</t>
  </si>
  <si>
    <t>KICKS</t>
  </si>
  <si>
    <t>CITROEN</t>
  </si>
  <si>
    <t>BERLINGO</t>
  </si>
  <si>
    <t>C4</t>
  </si>
  <si>
    <t>C3</t>
  </si>
  <si>
    <t>C-ELYSEE</t>
  </si>
  <si>
    <t>JUMPY</t>
  </si>
  <si>
    <t>JUMPER</t>
  </si>
  <si>
    <t>NEMO</t>
  </si>
  <si>
    <t>SAXO</t>
  </si>
  <si>
    <t>XSARA</t>
  </si>
  <si>
    <t>NEW C3</t>
  </si>
  <si>
    <r>
      <t xml:space="preserve">La documentación contractual y la nota técnica que integran este producto, están registrados ante la Superintendencia General de Seguros de conformidad con los dispuesto por el artículo 29, inciso d) de la Ley Reguladora del Mercado de Seguros, Ley 8653, bajo el(los) registros(s) número </t>
    </r>
    <r>
      <rPr>
        <b/>
        <sz val="8"/>
        <rFont val="Optimum"/>
      </rPr>
      <t>GO1-01-A05-207</t>
    </r>
    <r>
      <rPr>
        <sz val="8"/>
        <rFont val="Optimum"/>
      </rPr>
      <t xml:space="preserve"> de fecha del 08 de enero de 2020.</t>
    </r>
  </si>
  <si>
    <t>J2</t>
  </si>
  <si>
    <t>Cotización de Seguro de Automóviles UBER Vol. 5.1</t>
  </si>
  <si>
    <t>S PRESSO</t>
  </si>
  <si>
    <t>BEAT</t>
  </si>
  <si>
    <t>KWID</t>
  </si>
  <si>
    <t>NIVUS</t>
  </si>
  <si>
    <t>SONIC LT</t>
  </si>
  <si>
    <t>GRAND I-10</t>
  </si>
  <si>
    <t>GX3</t>
  </si>
  <si>
    <t>ETIOS</t>
  </si>
  <si>
    <t>SPARK LS</t>
  </si>
  <si>
    <t>GRAND i-10</t>
  </si>
  <si>
    <t>LYN003</t>
  </si>
  <si>
    <t>AGYA</t>
  </si>
  <si>
    <t>FIGO</t>
  </si>
  <si>
    <t>BEAT LTZ</t>
  </si>
  <si>
    <t>2% de la suma asegurada con mínimo de ₡300.000,00</t>
  </si>
  <si>
    <r>
      <t xml:space="preserve">El presente seguro de automóvil ha sido suscrito  bajo la condición expresa de que el vehículo asegurado será utilizado  exclusivamente para prestar servicios de transporte de pasajeros a través de la plataforma Uber o como uso personal. 
Por lo tanto, </t>
    </r>
    <r>
      <rPr>
        <b/>
        <sz val="10"/>
        <rFont val="Arial"/>
        <family val="2"/>
      </rPr>
      <t>no se otorga cobertura alguna si el vehículo es utilizado en otras plataformas o aplicaciones digitales de transporte</t>
    </r>
    <r>
      <rPr>
        <sz val="10"/>
        <rFont val="Arial"/>
        <family val="2"/>
      </rPr>
      <t>, ya sea de manera principal, ocasional o complementaria.
El incumplimiento de esta condición constituirá una causal de exclusión de cobertura, así como un posible motivo de nulidad del contrato</t>
    </r>
  </si>
  <si>
    <t xml:space="preserve">I. Exoneración del Deducible para las Coberturas D y E </t>
  </si>
  <si>
    <t>J. ADDENDUM PLATINO</t>
  </si>
  <si>
    <t>K.ADDENDUM DORADO PLUS</t>
  </si>
  <si>
    <t>L. ADDENDUM BLUE</t>
  </si>
  <si>
    <t>M. ADDENDUM DE ASISTENCIA VIAL “ASSAMOVIL” BÁSICO</t>
  </si>
  <si>
    <t>N. ADDENDUM DE ASISTENCIA VIAL “ASSAMOVIL” AMPLIADO</t>
  </si>
  <si>
    <t>Notas:</t>
  </si>
  <si>
    <t>•	Las Coberturas A y B son mutuamente excluyentes con la Cobertura A.B.</t>
  </si>
  <si>
    <t xml:space="preserve">•	La cobertura D aplica únicamente a vehículos de Uso Particulares, y solo se ofrecen en conjunto con la cobertura E. </t>
  </si>
  <si>
    <t xml:space="preserve">•	Las coberturas D y E son mutuamente excluyentes con la cobertura D.E. </t>
  </si>
  <si>
    <t>•	Las coberturas F y G aplican únicamente a vehículos de Uso Comercial; y son mutuamente excluyentes con la Cobertura D.</t>
  </si>
  <si>
    <t>•	Las Coberturas J, K y L son mutuamente excluyentes entre sí.</t>
  </si>
  <si>
    <t xml:space="preserve">•	La Cobertura L es excluyente con esta Cobertura I. En este sentido no se podrá contratar simultáneamente esta Cobertura I con la Cobertura L. </t>
  </si>
  <si>
    <t>•	Las coberturas M y N son mutuamente excluyentes entre sí.</t>
  </si>
  <si>
    <t>En caso que se contrate el ADDENDUM BLUE, se debe completar la siguiente información:</t>
  </si>
  <si>
    <r>
      <rPr>
        <b/>
        <sz val="7"/>
        <color theme="1"/>
        <rFont val="Arial"/>
        <family val="2"/>
      </rPr>
      <t xml:space="preserve">CONDUCTOR: </t>
    </r>
    <r>
      <rPr>
        <sz val="7"/>
        <color theme="1"/>
        <rFont val="Arial"/>
        <family val="2"/>
      </rPr>
      <t xml:space="preserve"> 1er.Apellido:</t>
    </r>
  </si>
  <si>
    <t xml:space="preserve">2do.Apellido: </t>
  </si>
  <si>
    <t>Fecha de Nacimiento</t>
  </si>
  <si>
    <t xml:space="preserve">¿Consiente su aseguramiento bajo el Addendum Blue? </t>
  </si>
  <si>
    <t xml:space="preserve">Firma de aceptación del Conductor </t>
  </si>
  <si>
    <t xml:space="preserve">Beneficiarios de las Coberturas de Muerte Accidental y Gastos Funerarios del Conductor (Completar solo en caso de contratar el COBERTURA K) ADDENDUM BLUE) </t>
  </si>
  <si>
    <t xml:space="preserve">Advertencia:   En el caso de que se desee nombrar beneficiarios  menores de edad, no se debe señalar a un mayor de edad como representante de los menores para efecto de que, en su representación, cobre la indemnización. Lo anterior, porque las legislaciones civiles previenen la forma en  que deben designarse tutores, albaceas, representantes de herederos u otros cargos similares y no al contrato de seguro como el instrumento adecuado para tales designaciones.  La designación que se hiciera de un mayor de edad como representante de menores beneficiarios, durante la minoría de edad de ellos legalmente puede implicar que se nombra beneficiario al mayor de edad, quien en todo caso solo tendría una obligación moral, pues la designación que se hace de beneficiarios en un contrato de seguro le concede el derecho incondicionado de disponer de la suma  asegurada. </t>
  </si>
  <si>
    <t>Beneficiarios</t>
  </si>
  <si>
    <t>La documentación contractual y la nota técnica que integran éste  producto, están registrado ante la Superintendencia General de Seguros de conformidad con lo dispuesto por el artículo No.29, inciso d) de la Ley Reguladora del Mercado de Seguros, Ley 8653, bajo el (los) registros (s) No. G01-01-A05-207 y G01-01-A05-208 de fecha 02 de agosto del 2025.</t>
  </si>
  <si>
    <r>
      <t xml:space="preserve">Acepto los términos y condiciones de la cotización emitida por la Compañía para el proceso de análisis y aceptación del riesgo que será cubierto por el seguro; asimismo confirmo que antes de tomar este seguro he leído y comprendido las condiciones generales, la información establecida en la página web: </t>
    </r>
    <r>
      <rPr>
        <sz val="8"/>
        <color rgb="FF0000FF"/>
        <rFont val="Arial"/>
        <family val="2"/>
      </rPr>
      <t>http://www.assanet.cr/informacion-previa/</t>
    </r>
    <r>
      <rPr>
        <sz val="8"/>
        <color theme="1"/>
        <rFont val="Arial"/>
        <family val="2"/>
      </rPr>
      <t xml:space="preserve"> y demás datos que regula el artículo 12 de la Ley 8956 y artículos 24 y siguientes del Reglamento sobre comercialización de Seguros (Acuerdo SUGESE 03-10). </t>
    </r>
  </si>
  <si>
    <t>La documentación contractual y la nota técnica que integran este producto, están registrados ante la Superintendencia General de Seguros de conformidad con los dispuesto por el artículo 29, inciso d) de la Ley Reguladora del Mercado de Seguros, Ley 8653, bajo el(los) registros(s) número G01-01-A05-207 de fecha del 2 de agosto del 2025.</t>
  </si>
  <si>
    <t>Las Condiciones Generales del Seguro, pueden ser consultadas en nuestro sitio de internet https://www.assanet.cr/condiciones-generales-2/#toggle-id-4</t>
  </si>
  <si>
    <t>Cotización de Seguro de Automóviles UBER Vol. 6</t>
  </si>
  <si>
    <t>₡500.000,00 por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</si>
</sst>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quot;$&quot;#,##0.00_);\(&quot;$&quot;#,##0.00\)"/>
    <numFmt numFmtId="165" formatCode="_(* #,##0_);_(* \(#,##0\);_(* &quot;-&quot;_);_(@_)"/>
    <numFmt numFmtId="166" formatCode="_(* #,##0.00_);_(* \(#,##0.00\);_(* &quot;-&quot;??_);_(@_)"/>
    <numFmt numFmtId="167" formatCode="_(&quot;₡&quot;* #,##0.00_);_(&quot;₡&quot;* \(#,##0.00\);_(&quot;₡&quot;* &quot;-&quot;??_);_(@_)"/>
    <numFmt numFmtId="168" formatCode="_(* #,##0_);_(* \(#,##0\);_(* &quot;-&quot;??_);_(@_)"/>
    <numFmt numFmtId="169" formatCode="0.000"/>
    <numFmt numFmtId="170" formatCode="[$$-2C0A]\ #,##0.00"/>
    <numFmt numFmtId="171" formatCode="_ [$$-2C0A]\ * #,##0.00_ ;_ [$$-2C0A]\ * \-#,##0.00_ ;_ [$$-2C0A]\ * &quot;-&quot;??_ ;_ @_ "/>
    <numFmt numFmtId="172" formatCode="[$$-340A]\ #,##0.00"/>
    <numFmt numFmtId="173" formatCode="_([$₡-140A]* #,##0.00_);_([$₡-140A]* \(#,##0.00\);_([$₡-140A]* &quot;-&quot;??_);_(@_)"/>
    <numFmt numFmtId="174" formatCode="[$₡-140A]#,##0.00_);\([$₡-140A]#,##0.00\)"/>
    <numFmt numFmtId="175" formatCode="[$₡-140A]#,##0.00"/>
    <numFmt numFmtId="176" formatCode="[$₡-140A]#,##0.0000"/>
    <numFmt numFmtId="177" formatCode="&quot;₡&quot;#,##0.00"/>
    <numFmt numFmtId="178" formatCode="0.0%"/>
    <numFmt numFmtId="179" formatCode="0.0000%"/>
  </numFmts>
  <fonts count="146">
    <font>
      <sz val="10"/>
      <name val="Arial"/>
    </font>
    <font>
      <sz val="11"/>
      <color theme="1"/>
      <name val="Calibri"/>
      <family val="2"/>
      <scheme val="minor"/>
    </font>
    <font>
      <sz val="11"/>
      <color theme="1"/>
      <name val="Calibri"/>
      <family val="2"/>
      <scheme val="minor"/>
    </font>
    <font>
      <sz val="10"/>
      <name val="Arial"/>
      <family val="2"/>
    </font>
    <font>
      <sz val="10"/>
      <name val="Optimum"/>
      <family val="2"/>
    </font>
    <font>
      <b/>
      <sz val="14"/>
      <name val="Optimum"/>
      <family val="2"/>
    </font>
    <font>
      <sz val="22"/>
      <name val="Arial Black"/>
      <family val="2"/>
    </font>
    <font>
      <sz val="10"/>
      <color indexed="8"/>
      <name val="Optimum"/>
      <family val="2"/>
    </font>
    <font>
      <b/>
      <sz val="12"/>
      <color indexed="8"/>
      <name val="Optimum"/>
      <family val="2"/>
    </font>
    <font>
      <b/>
      <sz val="10"/>
      <color indexed="8"/>
      <name val="Optimum"/>
      <family val="2"/>
    </font>
    <font>
      <b/>
      <sz val="10"/>
      <name val="Optimum"/>
      <family val="2"/>
    </font>
    <font>
      <b/>
      <sz val="12"/>
      <name val="Optimum"/>
      <family val="2"/>
    </font>
    <font>
      <sz val="10"/>
      <color indexed="9"/>
      <name val="Optimum"/>
      <family val="2"/>
    </font>
    <font>
      <b/>
      <sz val="12"/>
      <color indexed="10"/>
      <name val="Optimum"/>
      <family val="2"/>
    </font>
    <font>
      <sz val="10"/>
      <color indexed="10"/>
      <name val="Optimum"/>
      <family val="2"/>
    </font>
    <font>
      <sz val="10"/>
      <color indexed="10"/>
      <name val="Arial"/>
      <family val="2"/>
    </font>
    <font>
      <sz val="9"/>
      <name val="Optimum"/>
      <family val="2"/>
    </font>
    <font>
      <b/>
      <sz val="9"/>
      <name val="Optimum"/>
      <family val="2"/>
    </font>
    <font>
      <b/>
      <sz val="8"/>
      <name val="Arial"/>
      <family val="2"/>
    </font>
    <font>
      <sz val="8"/>
      <name val="Arial"/>
      <family val="2"/>
    </font>
    <font>
      <b/>
      <sz val="10"/>
      <name val="Arial"/>
      <family val="2"/>
    </font>
    <font>
      <u/>
      <sz val="10"/>
      <name val="Optimum"/>
      <family val="2"/>
    </font>
    <font>
      <sz val="8"/>
      <color indexed="9"/>
      <name val="Arial"/>
      <family val="2"/>
    </font>
    <font>
      <sz val="10"/>
      <color indexed="9"/>
      <name val="Arial"/>
      <family val="2"/>
    </font>
    <font>
      <sz val="10"/>
      <color indexed="9"/>
      <name val="Arial"/>
      <family val="2"/>
    </font>
    <font>
      <b/>
      <sz val="12"/>
      <color indexed="9"/>
      <name val="Optimum"/>
      <family val="2"/>
    </font>
    <font>
      <b/>
      <sz val="12"/>
      <name val="Arial"/>
      <family val="2"/>
    </font>
    <font>
      <sz val="11"/>
      <color theme="1"/>
      <name val="Calibri"/>
      <family val="2"/>
      <scheme val="minor"/>
    </font>
    <font>
      <b/>
      <sz val="10"/>
      <name val="Tahoma"/>
      <family val="2"/>
    </font>
    <font>
      <b/>
      <sz val="12"/>
      <color indexed="8"/>
      <name val="Tahoma"/>
      <family val="2"/>
    </font>
    <font>
      <b/>
      <sz val="8"/>
      <name val="Tahoma"/>
      <family val="2"/>
    </font>
    <font>
      <sz val="8"/>
      <name val="Tahoma"/>
      <family val="2"/>
    </font>
    <font>
      <b/>
      <sz val="12"/>
      <name val="Tahoma"/>
      <family val="2"/>
    </font>
    <font>
      <b/>
      <sz val="12"/>
      <color indexed="10"/>
      <name val="Tahoma"/>
      <family val="2"/>
    </font>
    <font>
      <b/>
      <sz val="9"/>
      <color indexed="8"/>
      <name val="Tahoma"/>
      <family val="2"/>
    </font>
    <font>
      <b/>
      <sz val="9"/>
      <name val="Tahoma"/>
      <family val="2"/>
    </font>
    <font>
      <sz val="12"/>
      <name val="Tahoma"/>
      <family val="2"/>
    </font>
    <font>
      <sz val="12"/>
      <color indexed="8"/>
      <name val="Tahoma"/>
      <family val="2"/>
    </font>
    <font>
      <sz val="12"/>
      <color indexed="10"/>
      <name val="Tahoma"/>
      <family val="2"/>
    </font>
    <font>
      <b/>
      <sz val="12"/>
      <color theme="0"/>
      <name val="Tahoma"/>
      <family val="2"/>
    </font>
    <font>
      <sz val="12"/>
      <color theme="1"/>
      <name val="Tahoma"/>
      <family val="2"/>
    </font>
    <font>
      <sz val="8"/>
      <color indexed="8"/>
      <name val="Tahoma"/>
      <family val="2"/>
    </font>
    <font>
      <sz val="9"/>
      <color indexed="8"/>
      <name val="Tahoma"/>
      <family val="2"/>
    </font>
    <font>
      <sz val="11"/>
      <name val="Arial"/>
      <family val="2"/>
    </font>
    <font>
      <b/>
      <sz val="16"/>
      <name val="Tahoma"/>
      <family val="2"/>
    </font>
    <font>
      <b/>
      <sz val="14"/>
      <color indexed="8"/>
      <name val="Tahoma"/>
      <family val="2"/>
    </font>
    <font>
      <b/>
      <sz val="12"/>
      <color theme="0"/>
      <name val="Optimum"/>
      <family val="2"/>
    </font>
    <font>
      <b/>
      <sz val="10"/>
      <color theme="0"/>
      <name val="Optimum"/>
      <family val="2"/>
    </font>
    <font>
      <sz val="10"/>
      <color theme="0"/>
      <name val="Optimum"/>
      <family val="2"/>
    </font>
    <font>
      <b/>
      <sz val="11"/>
      <name val="Arial"/>
      <family val="2"/>
    </font>
    <font>
      <b/>
      <sz val="9"/>
      <color rgb="FF0070C0"/>
      <name val="Tahoma"/>
      <family val="2"/>
    </font>
    <font>
      <b/>
      <sz val="12"/>
      <color rgb="FF0070C0"/>
      <name val="Tahoma"/>
      <family val="2"/>
    </font>
    <font>
      <sz val="12"/>
      <color rgb="FF0070C0"/>
      <name val="Tahoma"/>
      <family val="2"/>
    </font>
    <font>
      <sz val="10"/>
      <color theme="3"/>
      <name val="Arial"/>
      <family val="2"/>
    </font>
    <font>
      <b/>
      <sz val="9"/>
      <color theme="3"/>
      <name val="Tahoma"/>
      <family val="2"/>
    </font>
    <font>
      <b/>
      <sz val="10"/>
      <color indexed="10"/>
      <name val="Arial"/>
      <family val="2"/>
    </font>
    <font>
      <b/>
      <sz val="12"/>
      <color rgb="FFFFFF00"/>
      <name val="Optimum"/>
      <family val="2"/>
    </font>
    <font>
      <b/>
      <sz val="12"/>
      <color rgb="FFFFFF00"/>
      <name val="Arial"/>
      <family val="2"/>
    </font>
    <font>
      <sz val="11"/>
      <color rgb="FFFFC000"/>
      <name val="Arial"/>
      <family val="2"/>
    </font>
    <font>
      <b/>
      <sz val="14"/>
      <color rgb="FFFFFF00"/>
      <name val="Optimum"/>
      <family val="2"/>
    </font>
    <font>
      <b/>
      <sz val="14"/>
      <color rgb="FFFFFF00"/>
      <name val="Arial"/>
      <family val="2"/>
    </font>
    <font>
      <b/>
      <sz val="11"/>
      <color rgb="FFFFFF00"/>
      <name val="Arial"/>
      <family val="2"/>
    </font>
    <font>
      <sz val="10"/>
      <color rgb="FFFFFF00"/>
      <name val="Arial"/>
      <family val="2"/>
    </font>
    <font>
      <b/>
      <sz val="9"/>
      <name val="Arial"/>
      <family val="2"/>
    </font>
    <font>
      <b/>
      <sz val="9"/>
      <color rgb="FFFFFF00"/>
      <name val="Arial"/>
      <family val="2"/>
    </font>
    <font>
      <b/>
      <sz val="9"/>
      <color theme="6" tint="0.79998168889431442"/>
      <name val="Arial"/>
      <family val="2"/>
    </font>
    <font>
      <sz val="10"/>
      <color theme="6" tint="0.79998168889431442"/>
      <name val="Arial"/>
      <family val="2"/>
    </font>
    <font>
      <b/>
      <sz val="9"/>
      <color theme="9" tint="0.59999389629810485"/>
      <name val="Arial"/>
      <family val="2"/>
    </font>
    <font>
      <b/>
      <sz val="12"/>
      <color theme="9" tint="0.59999389629810485"/>
      <name val="Arial"/>
      <family val="2"/>
    </font>
    <font>
      <sz val="10"/>
      <color theme="9" tint="0.59999389629810485"/>
      <name val="Arial"/>
      <family val="2"/>
    </font>
    <font>
      <b/>
      <sz val="10"/>
      <color theme="6" tint="0.79998168889431442"/>
      <name val="Arial"/>
      <family val="2"/>
    </font>
    <font>
      <sz val="12"/>
      <name val="Arial"/>
      <family val="2"/>
    </font>
    <font>
      <b/>
      <sz val="14"/>
      <color theme="0"/>
      <name val="Tahoma"/>
      <family val="2"/>
    </font>
    <font>
      <b/>
      <sz val="14"/>
      <name val="Arial"/>
      <family val="2"/>
    </font>
    <font>
      <sz val="10"/>
      <color rgb="FFFF0000"/>
      <name val="Arial"/>
      <family val="2"/>
    </font>
    <font>
      <b/>
      <sz val="11"/>
      <name val="Optimum"/>
      <family val="2"/>
    </font>
    <font>
      <sz val="11"/>
      <name val="Optimum"/>
      <family val="2"/>
    </font>
    <font>
      <b/>
      <sz val="11"/>
      <color theme="0"/>
      <name val="Optimum"/>
      <family val="2"/>
    </font>
    <font>
      <sz val="11"/>
      <color indexed="8"/>
      <name val="Optimum"/>
      <family val="2"/>
    </font>
    <font>
      <b/>
      <sz val="11"/>
      <color indexed="8"/>
      <name val="Tahoma"/>
      <family val="2"/>
    </font>
    <font>
      <b/>
      <sz val="11"/>
      <name val="Tahoma"/>
      <family val="2"/>
    </font>
    <font>
      <b/>
      <sz val="11"/>
      <color indexed="8"/>
      <name val="Optimum"/>
      <family val="2"/>
    </font>
    <font>
      <sz val="11"/>
      <name val="Tahoma"/>
      <family val="2"/>
    </font>
    <font>
      <sz val="11"/>
      <color indexed="9"/>
      <name val="Tahoma"/>
      <family val="2"/>
    </font>
    <font>
      <b/>
      <sz val="11"/>
      <color indexed="10"/>
      <name val="Optimum"/>
      <family val="2"/>
    </font>
    <font>
      <sz val="11"/>
      <color indexed="9"/>
      <name val="Arial"/>
      <family val="2"/>
    </font>
    <font>
      <sz val="11"/>
      <color indexed="10"/>
      <name val="Arial"/>
      <family val="2"/>
    </font>
    <font>
      <u/>
      <sz val="11"/>
      <name val="Optimum"/>
      <family val="2"/>
    </font>
    <font>
      <sz val="12"/>
      <name val="Optimum"/>
      <family val="2"/>
    </font>
    <font>
      <sz val="12"/>
      <color rgb="FFFF0000"/>
      <name val="Arial"/>
      <family val="2"/>
    </font>
    <font>
      <sz val="12"/>
      <color indexed="8"/>
      <name val="Optimum"/>
      <family val="2"/>
    </font>
    <font>
      <b/>
      <sz val="12"/>
      <color theme="3"/>
      <name val="Tahoma"/>
      <family val="2"/>
    </font>
    <font>
      <sz val="12"/>
      <color theme="3"/>
      <name val="Arial"/>
      <family val="2"/>
    </font>
    <font>
      <sz val="12"/>
      <color indexed="9"/>
      <name val="Arial"/>
      <family val="2"/>
    </font>
    <font>
      <sz val="12"/>
      <color indexed="9"/>
      <name val="Optimum"/>
      <family val="2"/>
    </font>
    <font>
      <sz val="12"/>
      <color indexed="10"/>
      <name val="Arial"/>
      <family val="2"/>
    </font>
    <font>
      <sz val="10"/>
      <name val="Tahoma"/>
      <family val="2"/>
    </font>
    <font>
      <sz val="10"/>
      <color indexed="8"/>
      <name val="Tahoma"/>
      <family val="2"/>
    </font>
    <font>
      <b/>
      <sz val="16"/>
      <name val="Optimum"/>
      <family val="2"/>
    </font>
    <font>
      <b/>
      <sz val="18"/>
      <name val="Optimum"/>
      <family val="2"/>
    </font>
    <font>
      <b/>
      <sz val="10"/>
      <color indexed="8"/>
      <name val="Tahoma"/>
      <family val="2"/>
    </font>
    <font>
      <b/>
      <sz val="16"/>
      <name val="Arial"/>
      <family val="2"/>
    </font>
    <font>
      <b/>
      <sz val="18"/>
      <name val="Arial"/>
      <family val="2"/>
    </font>
    <font>
      <sz val="11"/>
      <color theme="0"/>
      <name val="Tahoma"/>
      <family val="2"/>
    </font>
    <font>
      <u/>
      <sz val="11"/>
      <name val="Tahoma"/>
      <family val="2"/>
    </font>
    <font>
      <b/>
      <sz val="18"/>
      <color rgb="FF000000"/>
      <name val="Tahoma"/>
      <family val="2"/>
    </font>
    <font>
      <sz val="14"/>
      <name val="Tahoma"/>
      <family val="2"/>
    </font>
    <font>
      <u/>
      <sz val="10"/>
      <color theme="10"/>
      <name val="Arial"/>
      <family val="2"/>
    </font>
    <font>
      <sz val="16"/>
      <name val="Tahoma"/>
      <family val="2"/>
    </font>
    <font>
      <sz val="11"/>
      <color theme="3"/>
      <name val="Tahoma"/>
      <family val="2"/>
    </font>
    <font>
      <b/>
      <sz val="12"/>
      <color theme="3"/>
      <name val="Arial"/>
      <family val="2"/>
    </font>
    <font>
      <b/>
      <i/>
      <sz val="12"/>
      <color rgb="FF00B050"/>
      <name val="Arial"/>
      <family val="2"/>
    </font>
    <font>
      <sz val="14"/>
      <color theme="0"/>
      <name val="Tahoma"/>
      <family val="2"/>
    </font>
    <font>
      <b/>
      <sz val="12"/>
      <color rgb="FF002060"/>
      <name val="Tahoma"/>
      <family val="2"/>
    </font>
    <font>
      <sz val="8"/>
      <name val="Optimum"/>
    </font>
    <font>
      <sz val="8"/>
      <color rgb="FF000000"/>
      <name val="Tahoma"/>
      <family val="2"/>
    </font>
    <font>
      <sz val="7"/>
      <color theme="1"/>
      <name val="Arial"/>
      <family val="2"/>
    </font>
    <font>
      <b/>
      <sz val="7"/>
      <color theme="1"/>
      <name val="Arial"/>
      <family val="2"/>
    </font>
    <font>
      <b/>
      <sz val="8"/>
      <color theme="0"/>
      <name val="Arial"/>
      <family val="2"/>
    </font>
    <font>
      <sz val="8"/>
      <color theme="1"/>
      <name val="Arial"/>
      <family val="2"/>
    </font>
    <font>
      <sz val="10"/>
      <color theme="1"/>
      <name val="Arial"/>
      <family val="2"/>
    </font>
    <font>
      <b/>
      <sz val="7.5"/>
      <color theme="1"/>
      <name val="Arial"/>
      <family val="2"/>
    </font>
    <font>
      <sz val="7.5"/>
      <color theme="0"/>
      <name val="Arial"/>
      <family val="2"/>
    </font>
    <font>
      <sz val="8"/>
      <color theme="1"/>
      <name val="Calibri"/>
      <family val="2"/>
      <scheme val="minor"/>
    </font>
    <font>
      <b/>
      <sz val="10"/>
      <color theme="1"/>
      <name val="Arial"/>
      <family val="2"/>
    </font>
    <font>
      <sz val="16"/>
      <name val="Arial"/>
      <family val="2"/>
    </font>
    <font>
      <sz val="7"/>
      <name val="Arial"/>
      <family val="2"/>
    </font>
    <font>
      <sz val="6"/>
      <name val="Arial"/>
      <family val="2"/>
    </font>
    <font>
      <b/>
      <sz val="8"/>
      <color theme="1"/>
      <name val="Arial"/>
      <family val="2"/>
    </font>
    <font>
      <sz val="9"/>
      <name val="Optimum"/>
    </font>
    <font>
      <b/>
      <sz val="16"/>
      <color theme="0"/>
      <name val="Arial"/>
      <family val="2"/>
    </font>
    <font>
      <sz val="10"/>
      <name val="Arial"/>
      <family val="2"/>
    </font>
    <font>
      <b/>
      <sz val="7"/>
      <name val="Arial"/>
      <family val="2"/>
    </font>
    <font>
      <sz val="8"/>
      <color rgb="FF000000"/>
      <name val="Arial"/>
      <family val="2"/>
    </font>
    <font>
      <b/>
      <sz val="8"/>
      <color theme="3" tint="-0.249977111117893"/>
      <name val="Arial"/>
      <family val="2"/>
    </font>
    <font>
      <b/>
      <sz val="13"/>
      <color theme="1"/>
      <name val="Arial"/>
      <family val="2"/>
    </font>
    <font>
      <u/>
      <sz val="8"/>
      <color rgb="FF0000FF"/>
      <name val="Arial"/>
      <family val="2"/>
    </font>
    <font>
      <sz val="11"/>
      <color indexed="8"/>
      <name val="Optimum"/>
    </font>
    <font>
      <b/>
      <sz val="16"/>
      <color theme="0"/>
      <name val="Tahoma"/>
      <family val="2"/>
    </font>
    <font>
      <b/>
      <sz val="11"/>
      <color theme="0"/>
      <name val="Arial"/>
      <family val="2"/>
    </font>
    <font>
      <sz val="12"/>
      <color theme="0"/>
      <name val="Tahoma"/>
      <family val="2"/>
    </font>
    <font>
      <sz val="11"/>
      <name val="Calibri"/>
      <family val="2"/>
    </font>
    <font>
      <b/>
      <sz val="8"/>
      <name val="Optimum"/>
    </font>
    <font>
      <b/>
      <sz val="10"/>
      <color theme="3" tint="-0.249977111117893"/>
      <name val="Arial"/>
      <family val="2"/>
    </font>
    <font>
      <sz val="7"/>
      <color rgb="FF000000"/>
      <name val="Arial"/>
      <family val="2"/>
    </font>
    <font>
      <sz val="8"/>
      <color rgb="FF0000FF"/>
      <name val="Arial"/>
      <family val="2"/>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3"/>
        <bgColor indexed="64"/>
      </patternFill>
    </fill>
    <fill>
      <patternFill patternType="solid">
        <fgColor rgb="FFFFC000"/>
        <bgColor indexed="64"/>
      </patternFill>
    </fill>
    <fill>
      <patternFill patternType="solid">
        <fgColor rgb="FFCC9900"/>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00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1" tint="0.49998474074526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ck">
        <color auto="1"/>
      </left>
      <right style="thick">
        <color auto="1"/>
      </right>
      <top style="thick">
        <color auto="1"/>
      </top>
      <bottom style="thick">
        <color auto="1"/>
      </bottom>
      <diagonal/>
    </border>
    <border>
      <left/>
      <right/>
      <top style="thin">
        <color indexed="64"/>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medium">
        <color theme="0"/>
      </top>
      <bottom style="medium">
        <color theme="0"/>
      </bottom>
      <diagonal/>
    </border>
    <border>
      <left/>
      <right style="medium">
        <color theme="0"/>
      </right>
      <top/>
      <bottom style="medium">
        <color theme="0"/>
      </bottom>
      <diagonal/>
    </border>
    <border>
      <left/>
      <right style="medium">
        <color indexed="64"/>
      </right>
      <top style="thin">
        <color indexed="64"/>
      </top>
      <bottom style="thin">
        <color indexed="64"/>
      </bottom>
      <diagonal/>
    </border>
    <border>
      <left style="thin">
        <color indexed="64"/>
      </left>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style="thick">
        <color auto="1"/>
      </right>
      <top/>
      <bottom style="thick">
        <color auto="1"/>
      </bottom>
      <diagonal/>
    </border>
  </borders>
  <cellStyleXfs count="34">
    <xf numFmtId="0" fontId="0"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107" fillId="0" borderId="0" applyNumberFormat="0" applyFill="0" applyBorder="0" applyAlignment="0" applyProtection="0">
      <alignment vertical="top"/>
      <protection locked="0"/>
    </xf>
    <xf numFmtId="0" fontId="2" fillId="0" borderId="0"/>
    <xf numFmtId="167" fontId="3" fillId="0" borderId="0" applyFill="0" applyBorder="0" applyAlignment="0" applyProtection="0"/>
    <xf numFmtId="9" fontId="3" fillId="0" borderId="0" applyFill="0" applyBorder="0" applyAlignment="0" applyProtection="0"/>
    <xf numFmtId="0" fontId="3" fillId="0" borderId="0"/>
    <xf numFmtId="0" fontId="107" fillId="0" borderId="0" applyNumberFormat="0" applyFill="0" applyBorder="0" applyAlignment="0" applyProtection="0"/>
    <xf numFmtId="167" fontId="131" fillId="0" borderId="0" applyFont="0" applyFill="0" applyBorder="0" applyAlignment="0" applyProtection="0"/>
    <xf numFmtId="0" fontId="1" fillId="0" borderId="0"/>
    <xf numFmtId="0" fontId="3"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0" fontId="1" fillId="0" borderId="0"/>
    <xf numFmtId="0" fontId="3" fillId="0" borderId="0"/>
  </cellStyleXfs>
  <cellXfs count="866">
    <xf numFmtId="0" fontId="0" fillId="0" borderId="0" xfId="0"/>
    <xf numFmtId="0" fontId="7" fillId="2" borderId="2" xfId="0" applyFont="1" applyFill="1" applyBorder="1" applyAlignment="1">
      <alignment vertical="center"/>
    </xf>
    <xf numFmtId="14" fontId="7" fillId="2" borderId="2" xfId="0" applyNumberFormat="1" applyFont="1" applyFill="1" applyBorder="1" applyAlignment="1">
      <alignment vertical="center"/>
    </xf>
    <xf numFmtId="14" fontId="7" fillId="2" borderId="3" xfId="0" applyNumberFormat="1" applyFont="1" applyFill="1" applyBorder="1" applyAlignment="1">
      <alignment vertical="center"/>
    </xf>
    <xf numFmtId="0" fontId="4" fillId="2" borderId="0" xfId="0" applyFont="1" applyFill="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14" fillId="2" borderId="0" xfId="0" applyFont="1" applyFill="1" applyAlignment="1">
      <alignment vertical="center"/>
    </xf>
    <xf numFmtId="164" fontId="13" fillId="2" borderId="0" xfId="1" applyNumberFormat="1" applyFont="1" applyFill="1" applyBorder="1" applyAlignment="1">
      <alignment vertical="center"/>
    </xf>
    <xf numFmtId="2" fontId="13" fillId="2" borderId="0" xfId="0" applyNumberFormat="1" applyFont="1" applyFill="1" applyAlignment="1">
      <alignment vertical="center"/>
    </xf>
    <xf numFmtId="0" fontId="0" fillId="2" borderId="0" xfId="0" applyFill="1"/>
    <xf numFmtId="169" fontId="14" fillId="2" borderId="0" xfId="0" applyNumberFormat="1"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Continuous" vertical="center"/>
    </xf>
    <xf numFmtId="0" fontId="10" fillId="2" borderId="0" xfId="0" applyFont="1" applyFill="1" applyAlignment="1">
      <alignment horizontal="centerContinuous" vertical="center"/>
    </xf>
    <xf numFmtId="0" fontId="10" fillId="2" borderId="0" xfId="0" applyFont="1" applyFill="1" applyAlignment="1">
      <alignment vertical="center"/>
    </xf>
    <xf numFmtId="0" fontId="5" fillId="2" borderId="0" xfId="0" applyFont="1" applyFill="1" applyAlignment="1">
      <alignment horizontal="centerContinuous" vertical="center"/>
    </xf>
    <xf numFmtId="0" fontId="6" fillId="2" borderId="0" xfId="0" applyFont="1" applyFill="1" applyAlignment="1">
      <alignment horizontal="centerContinuous" vertical="center"/>
    </xf>
    <xf numFmtId="2" fontId="4" fillId="2" borderId="0" xfId="0" applyNumberFormat="1" applyFont="1" applyFill="1" applyAlignment="1">
      <alignment vertical="center"/>
    </xf>
    <xf numFmtId="0" fontId="15" fillId="0" borderId="0" xfId="0" applyFont="1"/>
    <xf numFmtId="15" fontId="23" fillId="2" borderId="0" xfId="0" applyNumberFormat="1" applyFont="1" applyFill="1" applyAlignment="1">
      <alignment vertical="center"/>
    </xf>
    <xf numFmtId="0" fontId="24" fillId="0" borderId="0" xfId="0" applyFont="1" applyAlignment="1">
      <alignment horizontal="center"/>
    </xf>
    <xf numFmtId="2" fontId="25" fillId="2" borderId="0" xfId="0" applyNumberFormat="1" applyFont="1" applyFill="1" applyAlignment="1">
      <alignment vertical="center"/>
    </xf>
    <xf numFmtId="0" fontId="16" fillId="2" borderId="0" xfId="0" applyFont="1" applyFill="1" applyAlignment="1">
      <alignment vertical="center"/>
    </xf>
    <xf numFmtId="0" fontId="26" fillId="2" borderId="0" xfId="0" applyFont="1" applyFill="1"/>
    <xf numFmtId="0" fontId="4" fillId="5" borderId="0" xfId="0" applyFont="1" applyFill="1" applyAlignment="1">
      <alignment vertical="center"/>
    </xf>
    <xf numFmtId="0" fontId="36" fillId="2" borderId="0" xfId="0" applyFont="1" applyFill="1" applyAlignment="1">
      <alignment vertical="center"/>
    </xf>
    <xf numFmtId="0" fontId="36" fillId="2" borderId="0" xfId="0" applyFont="1" applyFill="1"/>
    <xf numFmtId="0" fontId="36" fillId="0" borderId="0" xfId="0" applyFont="1"/>
    <xf numFmtId="0" fontId="37" fillId="2" borderId="0" xfId="0" applyFont="1" applyFill="1" applyAlignment="1">
      <alignment vertical="center"/>
    </xf>
    <xf numFmtId="2" fontId="36" fillId="2" borderId="0" xfId="0" applyNumberFormat="1" applyFont="1" applyFill="1" applyAlignment="1">
      <alignment horizontal="center" vertical="center"/>
    </xf>
    <xf numFmtId="2" fontId="36" fillId="2" borderId="4" xfId="0" applyNumberFormat="1" applyFont="1" applyFill="1" applyBorder="1" applyAlignment="1">
      <alignment horizontal="center" vertical="center"/>
    </xf>
    <xf numFmtId="2" fontId="37" fillId="2" borderId="4" xfId="0" applyNumberFormat="1" applyFont="1" applyFill="1" applyBorder="1" applyAlignment="1">
      <alignment horizontal="center" vertical="center"/>
    </xf>
    <xf numFmtId="0" fontId="36" fillId="0" borderId="0" xfId="0" applyFont="1" applyAlignment="1">
      <alignment vertical="center"/>
    </xf>
    <xf numFmtId="0" fontId="0" fillId="5" borderId="0" xfId="0" applyFill="1"/>
    <xf numFmtId="168" fontId="35" fillId="2" borderId="0" xfId="2" applyNumberFormat="1" applyFont="1" applyFill="1" applyBorder="1" applyAlignment="1">
      <alignment vertical="center"/>
    </xf>
    <xf numFmtId="0" fontId="3" fillId="5" borderId="0" xfId="0" applyFont="1" applyFill="1"/>
    <xf numFmtId="0" fontId="31" fillId="2" borderId="0" xfId="0" applyFont="1" applyFill="1" applyAlignment="1">
      <alignment vertical="center"/>
    </xf>
    <xf numFmtId="0" fontId="41" fillId="2" borderId="0" xfId="0" applyFont="1" applyFill="1" applyAlignment="1">
      <alignment vertical="center"/>
    </xf>
    <xf numFmtId="0" fontId="30" fillId="2" borderId="2" xfId="0" applyFont="1" applyFill="1" applyBorder="1" applyAlignment="1">
      <alignment vertical="center"/>
    </xf>
    <xf numFmtId="1" fontId="31" fillId="2" borderId="0" xfId="2" applyNumberFormat="1" applyFont="1" applyFill="1" applyBorder="1" applyAlignment="1">
      <alignment horizontal="center" vertical="center"/>
    </xf>
    <xf numFmtId="0" fontId="4" fillId="2" borderId="4" xfId="0" applyFont="1" applyFill="1" applyBorder="1" applyAlignment="1">
      <alignment vertical="center"/>
    </xf>
    <xf numFmtId="166" fontId="24" fillId="0" borderId="4" xfId="1" applyFont="1" applyBorder="1"/>
    <xf numFmtId="0" fontId="12" fillId="2" borderId="6" xfId="0" applyFont="1" applyFill="1" applyBorder="1" applyAlignment="1">
      <alignment vertical="center"/>
    </xf>
    <xf numFmtId="171" fontId="31" fillId="2" borderId="0" xfId="1" applyNumberFormat="1" applyFont="1" applyFill="1" applyBorder="1" applyAlignment="1">
      <alignment vertical="center"/>
    </xf>
    <xf numFmtId="0" fontId="31" fillId="2" borderId="26" xfId="0" applyFont="1" applyFill="1" applyBorder="1" applyAlignment="1">
      <alignment vertical="center"/>
    </xf>
    <xf numFmtId="0" fontId="31" fillId="2" borderId="24" xfId="0" applyFont="1" applyFill="1" applyBorder="1" applyAlignment="1">
      <alignment vertical="center"/>
    </xf>
    <xf numFmtId="0" fontId="7" fillId="5" borderId="0" xfId="0" applyFont="1" applyFill="1" applyAlignment="1">
      <alignment vertical="center"/>
    </xf>
    <xf numFmtId="0" fontId="22" fillId="5" borderId="0" xfId="0" applyFont="1" applyFill="1" applyAlignment="1">
      <alignment vertical="center"/>
    </xf>
    <xf numFmtId="0" fontId="12" fillId="5" borderId="0" xfId="0" applyFont="1" applyFill="1" applyAlignment="1">
      <alignment vertical="center"/>
    </xf>
    <xf numFmtId="0" fontId="14" fillId="5" borderId="0" xfId="0" applyFont="1" applyFill="1" applyAlignment="1">
      <alignment vertical="center"/>
    </xf>
    <xf numFmtId="0" fontId="4" fillId="5" borderId="0" xfId="0" applyFont="1" applyFill="1" applyAlignment="1">
      <alignment horizontal="centerContinuous" vertical="center"/>
    </xf>
    <xf numFmtId="0" fontId="26" fillId="5" borderId="0" xfId="0" applyFont="1" applyFill="1"/>
    <xf numFmtId="0" fontId="19" fillId="5" borderId="0" xfId="0" applyFont="1" applyFill="1"/>
    <xf numFmtId="0" fontId="0" fillId="2" borderId="0" xfId="0" applyFill="1" applyAlignment="1">
      <alignment vertical="center" wrapText="1"/>
    </xf>
    <xf numFmtId="166" fontId="4" fillId="2" borderId="8" xfId="1" applyFont="1" applyFill="1" applyBorder="1" applyAlignment="1">
      <alignment vertical="center"/>
    </xf>
    <xf numFmtId="166" fontId="41" fillId="2" borderId="4" xfId="1" applyFont="1" applyFill="1" applyBorder="1" applyAlignment="1">
      <alignment horizontal="center" vertical="center"/>
    </xf>
    <xf numFmtId="14" fontId="42" fillId="2" borderId="4" xfId="0" applyNumberFormat="1" applyFont="1" applyFill="1" applyBorder="1" applyAlignment="1">
      <alignment vertical="center"/>
    </xf>
    <xf numFmtId="0" fontId="42" fillId="2" borderId="4" xfId="0" applyFont="1" applyFill="1" applyBorder="1" applyAlignment="1">
      <alignment vertical="center"/>
    </xf>
    <xf numFmtId="0" fontId="49" fillId="5" borderId="13" xfId="0" applyFont="1" applyFill="1" applyBorder="1" applyAlignment="1">
      <alignment horizontal="center" vertical="center" wrapText="1"/>
    </xf>
    <xf numFmtId="0" fontId="51" fillId="4" borderId="13" xfId="8" applyFont="1" applyFill="1" applyBorder="1" applyAlignment="1">
      <alignment horizontal="center" vertical="center"/>
    </xf>
    <xf numFmtId="0" fontId="52" fillId="0" borderId="13" xfId="0" applyFont="1" applyBorder="1"/>
    <xf numFmtId="0" fontId="51" fillId="4" borderId="13" xfId="8" applyFont="1" applyFill="1" applyBorder="1" applyAlignment="1">
      <alignment horizontal="center" vertical="center" wrapText="1"/>
    </xf>
    <xf numFmtId="0" fontId="51" fillId="4" borderId="13" xfId="9" applyFont="1" applyFill="1" applyBorder="1" applyAlignment="1">
      <alignment horizontal="center" vertical="center" wrapText="1"/>
    </xf>
    <xf numFmtId="3" fontId="51" fillId="4" borderId="13" xfId="9" applyNumberFormat="1" applyFont="1" applyFill="1" applyBorder="1" applyAlignment="1">
      <alignment horizontal="center" vertical="center" wrapText="1"/>
    </xf>
    <xf numFmtId="0" fontId="52" fillId="2" borderId="13" xfId="0" applyFont="1" applyFill="1" applyBorder="1"/>
    <xf numFmtId="170" fontId="0" fillId="3" borderId="0" xfId="0" applyNumberFormat="1" applyFill="1"/>
    <xf numFmtId="170" fontId="0" fillId="5" borderId="0" xfId="0" applyNumberFormat="1" applyFill="1"/>
    <xf numFmtId="170" fontId="3" fillId="3" borderId="0" xfId="0" applyNumberFormat="1" applyFont="1" applyFill="1"/>
    <xf numFmtId="0" fontId="0" fillId="5" borderId="13" xfId="0" applyFill="1" applyBorder="1"/>
    <xf numFmtId="170" fontId="0" fillId="3" borderId="13" xfId="0" applyNumberFormat="1" applyFill="1" applyBorder="1"/>
    <xf numFmtId="170" fontId="0" fillId="5" borderId="13" xfId="0" applyNumberFormat="1" applyFill="1" applyBorder="1"/>
    <xf numFmtId="0" fontId="36" fillId="5" borderId="13" xfId="0" applyFont="1" applyFill="1" applyBorder="1" applyAlignment="1">
      <alignment vertical="center"/>
    </xf>
    <xf numFmtId="4" fontId="61" fillId="5" borderId="13" xfId="0" applyNumberFormat="1" applyFont="1" applyFill="1" applyBorder="1" applyAlignment="1">
      <alignment horizontal="center"/>
    </xf>
    <xf numFmtId="0" fontId="63" fillId="5" borderId="0" xfId="0" applyFont="1" applyFill="1"/>
    <xf numFmtId="0" fontId="63" fillId="5" borderId="13" xfId="0" applyFont="1" applyFill="1" applyBorder="1"/>
    <xf numFmtId="0" fontId="64" fillId="12" borderId="13" xfId="0" applyFont="1" applyFill="1" applyBorder="1" applyAlignment="1">
      <alignment vertical="center"/>
    </xf>
    <xf numFmtId="0" fontId="64" fillId="5" borderId="13" xfId="0" applyFont="1" applyFill="1" applyBorder="1"/>
    <xf numFmtId="170" fontId="0" fillId="0" borderId="0" xfId="0" applyNumberFormat="1"/>
    <xf numFmtId="0" fontId="39" fillId="4" borderId="9" xfId="0" applyFont="1" applyFill="1" applyBorder="1" applyAlignment="1">
      <alignment horizontal="center" vertical="center"/>
    </xf>
    <xf numFmtId="0" fontId="65" fillId="13" borderId="13" xfId="0" applyFont="1" applyFill="1" applyBorder="1"/>
    <xf numFmtId="170" fontId="70" fillId="13" borderId="13" xfId="0" applyNumberFormat="1" applyFont="1" applyFill="1" applyBorder="1" applyAlignment="1">
      <alignment horizontal="center" wrapText="1"/>
    </xf>
    <xf numFmtId="0" fontId="66" fillId="13" borderId="13" xfId="0" applyFont="1" applyFill="1" applyBorder="1"/>
    <xf numFmtId="0" fontId="15" fillId="5" borderId="13" xfId="0" applyFont="1" applyFill="1" applyBorder="1"/>
    <xf numFmtId="0" fontId="67" fillId="5" borderId="13" xfId="0" applyFont="1" applyFill="1" applyBorder="1"/>
    <xf numFmtId="175" fontId="11" fillId="3" borderId="13" xfId="0" applyNumberFormat="1" applyFont="1" applyFill="1" applyBorder="1" applyAlignment="1">
      <alignment vertical="center"/>
    </xf>
    <xf numFmtId="175" fontId="0" fillId="5" borderId="13" xfId="0" applyNumberFormat="1" applyFill="1" applyBorder="1"/>
    <xf numFmtId="175" fontId="11" fillId="2" borderId="13" xfId="0" applyNumberFormat="1" applyFont="1" applyFill="1" applyBorder="1" applyAlignment="1">
      <alignment vertical="center"/>
    </xf>
    <xf numFmtId="175" fontId="0" fillId="0" borderId="13" xfId="0" applyNumberFormat="1" applyBorder="1"/>
    <xf numFmtId="175" fontId="26" fillId="3" borderId="13" xfId="0" applyNumberFormat="1" applyFont="1" applyFill="1" applyBorder="1" applyAlignment="1">
      <alignment vertical="center"/>
    </xf>
    <xf numFmtId="175" fontId="26" fillId="0" borderId="13" xfId="0" applyNumberFormat="1" applyFont="1" applyBorder="1" applyAlignment="1">
      <alignment vertical="center"/>
    </xf>
    <xf numFmtId="175" fontId="56" fillId="12" borderId="13" xfId="0" applyNumberFormat="1" applyFont="1" applyFill="1" applyBorder="1" applyAlignment="1">
      <alignment vertical="center"/>
    </xf>
    <xf numFmtId="175" fontId="57" fillId="12" borderId="13" xfId="0" applyNumberFormat="1" applyFont="1" applyFill="1" applyBorder="1" applyAlignment="1">
      <alignment vertical="center"/>
    </xf>
    <xf numFmtId="175" fontId="15" fillId="0" borderId="13" xfId="0" applyNumberFormat="1" applyFont="1" applyBorder="1"/>
    <xf numFmtId="175" fontId="11" fillId="3" borderId="13" xfId="3" applyNumberFormat="1" applyFont="1" applyFill="1" applyBorder="1" applyAlignment="1">
      <alignment horizontal="center" vertical="center"/>
    </xf>
    <xf numFmtId="175" fontId="11" fillId="2" borderId="13" xfId="3" applyNumberFormat="1" applyFont="1" applyFill="1" applyBorder="1" applyAlignment="1">
      <alignment horizontal="center" vertical="center"/>
    </xf>
    <xf numFmtId="175" fontId="0" fillId="3" borderId="13" xfId="0" applyNumberFormat="1" applyFill="1" applyBorder="1"/>
    <xf numFmtId="175" fontId="55" fillId="12" borderId="13" xfId="0" applyNumberFormat="1" applyFont="1" applyFill="1" applyBorder="1" applyAlignment="1">
      <alignment vertical="center"/>
    </xf>
    <xf numFmtId="175" fontId="56" fillId="3" borderId="13" xfId="0" applyNumberFormat="1" applyFont="1" applyFill="1" applyBorder="1" applyAlignment="1">
      <alignment vertical="center"/>
    </xf>
    <xf numFmtId="175" fontId="57" fillId="5" borderId="13" xfId="0" applyNumberFormat="1" applyFont="1" applyFill="1" applyBorder="1"/>
    <xf numFmtId="175" fontId="58" fillId="3" borderId="13" xfId="0" applyNumberFormat="1" applyFont="1" applyFill="1" applyBorder="1"/>
    <xf numFmtId="175" fontId="58" fillId="5" borderId="13" xfId="0" applyNumberFormat="1" applyFont="1" applyFill="1" applyBorder="1"/>
    <xf numFmtId="175" fontId="58" fillId="0" borderId="13" xfId="0" applyNumberFormat="1" applyFont="1" applyBorder="1"/>
    <xf numFmtId="175" fontId="61" fillId="5" borderId="13" xfId="0" applyNumberFormat="1" applyFont="1" applyFill="1" applyBorder="1" applyAlignment="1">
      <alignment horizontal="center"/>
    </xf>
    <xf numFmtId="175" fontId="59" fillId="3" borderId="13" xfId="0" applyNumberFormat="1" applyFont="1" applyFill="1" applyBorder="1" applyAlignment="1">
      <alignment vertical="center"/>
    </xf>
    <xf numFmtId="175" fontId="60" fillId="5" borderId="13" xfId="0" applyNumberFormat="1" applyFont="1" applyFill="1" applyBorder="1"/>
    <xf numFmtId="175" fontId="59" fillId="0" borderId="13" xfId="0" applyNumberFormat="1" applyFont="1" applyBorder="1" applyAlignment="1">
      <alignment vertical="center"/>
    </xf>
    <xf numFmtId="175" fontId="60" fillId="0" borderId="13" xfId="0" applyNumberFormat="1" applyFont="1" applyBorder="1"/>
    <xf numFmtId="175" fontId="62" fillId="3" borderId="13" xfId="0" applyNumberFormat="1" applyFont="1" applyFill="1" applyBorder="1"/>
    <xf numFmtId="175" fontId="62" fillId="5" borderId="13" xfId="0" applyNumberFormat="1" applyFont="1" applyFill="1" applyBorder="1"/>
    <xf numFmtId="175" fontId="62" fillId="0" borderId="13" xfId="0" applyNumberFormat="1" applyFont="1" applyBorder="1"/>
    <xf numFmtId="175" fontId="68" fillId="3" borderId="13" xfId="1" applyNumberFormat="1" applyFont="1" applyFill="1" applyBorder="1" applyAlignment="1">
      <alignment vertical="center"/>
    </xf>
    <xf numFmtId="175" fontId="69" fillId="5" borderId="13" xfId="0" applyNumberFormat="1" applyFont="1" applyFill="1" applyBorder="1"/>
    <xf numFmtId="175" fontId="69" fillId="0" borderId="13" xfId="0" applyNumberFormat="1" applyFont="1" applyBorder="1"/>
    <xf numFmtId="175" fontId="0" fillId="5" borderId="0" xfId="0" applyNumberFormat="1" applyFill="1"/>
    <xf numFmtId="175" fontId="0" fillId="0" borderId="0" xfId="0" applyNumberFormat="1"/>
    <xf numFmtId="0" fontId="39" fillId="4" borderId="2" xfId="0" applyFont="1" applyFill="1" applyBorder="1" applyAlignment="1">
      <alignment horizontal="center" vertical="center"/>
    </xf>
    <xf numFmtId="0" fontId="39" fillId="4" borderId="2" xfId="0" applyFont="1" applyFill="1" applyBorder="1" applyAlignment="1">
      <alignment horizontal="center"/>
    </xf>
    <xf numFmtId="0" fontId="36" fillId="2" borderId="2" xfId="0" applyFont="1" applyFill="1" applyBorder="1"/>
    <xf numFmtId="0" fontId="36" fillId="2" borderId="3" xfId="0" applyFont="1" applyFill="1" applyBorder="1"/>
    <xf numFmtId="0" fontId="36" fillId="2" borderId="13" xfId="0" applyFont="1" applyFill="1" applyBorder="1"/>
    <xf numFmtId="9" fontId="36" fillId="0" borderId="13" xfId="0" applyNumberFormat="1" applyFont="1" applyBorder="1"/>
    <xf numFmtId="9" fontId="36" fillId="2" borderId="13" xfId="0" applyNumberFormat="1" applyFont="1" applyFill="1" applyBorder="1"/>
    <xf numFmtId="172" fontId="36" fillId="0" borderId="13" xfId="0" applyNumberFormat="1" applyFont="1" applyBorder="1" applyAlignment="1">
      <alignment vertical="center"/>
    </xf>
    <xf numFmtId="172" fontId="36" fillId="2" borderId="13" xfId="0" applyNumberFormat="1" applyFont="1" applyFill="1" applyBorder="1" applyAlignment="1">
      <alignment vertical="center"/>
    </xf>
    <xf numFmtId="0" fontId="36" fillId="0" borderId="13" xfId="0" applyFont="1" applyBorder="1" applyAlignment="1">
      <alignment vertical="center"/>
    </xf>
    <xf numFmtId="0" fontId="36" fillId="2" borderId="13" xfId="0" applyFont="1" applyFill="1" applyBorder="1" applyAlignment="1">
      <alignment vertical="center"/>
    </xf>
    <xf numFmtId="3" fontId="40" fillId="5" borderId="13" xfId="5" applyNumberFormat="1" applyFont="1" applyFill="1" applyBorder="1" applyAlignment="1">
      <alignment vertical="center"/>
    </xf>
    <xf numFmtId="173" fontId="23" fillId="2" borderId="0" xfId="1" applyNumberFormat="1" applyFont="1" applyFill="1" applyBorder="1" applyAlignment="1">
      <alignment vertical="center"/>
    </xf>
    <xf numFmtId="0" fontId="74" fillId="0" borderId="0" xfId="0" applyFont="1"/>
    <xf numFmtId="4" fontId="74" fillId="8" borderId="21" xfId="0" applyNumberFormat="1" applyFont="1" applyFill="1" applyBorder="1" applyAlignment="1">
      <alignment horizontal="right" vertical="center"/>
    </xf>
    <xf numFmtId="171" fontId="74" fillId="8" borderId="21" xfId="0" applyNumberFormat="1" applyFont="1" applyFill="1" applyBorder="1" applyAlignment="1">
      <alignment horizontal="right" vertical="center"/>
    </xf>
    <xf numFmtId="171" fontId="74" fillId="8" borderId="41" xfId="0" applyNumberFormat="1" applyFont="1" applyFill="1" applyBorder="1" applyAlignment="1">
      <alignment horizontal="right" vertical="center"/>
    </xf>
    <xf numFmtId="171" fontId="74" fillId="8" borderId="36" xfId="0" applyNumberFormat="1" applyFont="1" applyFill="1" applyBorder="1" applyAlignment="1">
      <alignment horizontal="right" vertical="center"/>
    </xf>
    <xf numFmtId="4" fontId="74" fillId="8" borderId="13" xfId="0" applyNumberFormat="1" applyFont="1" applyFill="1" applyBorder="1" applyAlignment="1">
      <alignment horizontal="right" vertical="center"/>
    </xf>
    <xf numFmtId="171" fontId="74" fillId="8" borderId="13" xfId="0" applyNumberFormat="1" applyFont="1" applyFill="1" applyBorder="1" applyAlignment="1">
      <alignment horizontal="right" vertical="center"/>
    </xf>
    <xf numFmtId="171" fontId="74" fillId="8" borderId="17" xfId="0" applyNumberFormat="1" applyFont="1" applyFill="1" applyBorder="1" applyAlignment="1">
      <alignment horizontal="right" vertical="center"/>
    </xf>
    <xf numFmtId="4" fontId="74" fillId="8" borderId="22" xfId="0" applyNumberFormat="1" applyFont="1" applyFill="1" applyBorder="1" applyAlignment="1">
      <alignment horizontal="right" vertical="center"/>
    </xf>
    <xf numFmtId="171" fontId="74" fillId="8" borderId="22" xfId="0" applyNumberFormat="1" applyFont="1" applyFill="1" applyBorder="1" applyAlignment="1">
      <alignment horizontal="right" vertical="center"/>
    </xf>
    <xf numFmtId="171" fontId="74" fillId="8" borderId="38" xfId="0" applyNumberFormat="1" applyFont="1" applyFill="1" applyBorder="1" applyAlignment="1">
      <alignment horizontal="right" vertical="center"/>
    </xf>
    <xf numFmtId="0" fontId="3" fillId="5" borderId="17" xfId="0" applyFont="1" applyFill="1" applyBorder="1" applyAlignment="1">
      <alignment horizontal="center" vertical="center" wrapText="1"/>
    </xf>
    <xf numFmtId="0" fontId="20" fillId="5" borderId="0" xfId="0" applyFont="1" applyFill="1"/>
    <xf numFmtId="166" fontId="50" fillId="2" borderId="0" xfId="2" applyNumberFormat="1" applyFont="1" applyFill="1" applyBorder="1" applyAlignment="1">
      <alignment horizontal="center" vertical="center"/>
    </xf>
    <xf numFmtId="0" fontId="34" fillId="2" borderId="0" xfId="0" applyFont="1" applyFill="1" applyAlignment="1">
      <alignment horizontal="center" vertical="center"/>
    </xf>
    <xf numFmtId="166" fontId="35" fillId="2" borderId="0" xfId="2" applyNumberFormat="1" applyFont="1" applyFill="1" applyBorder="1" applyAlignment="1">
      <alignment horizontal="center" vertical="center"/>
    </xf>
    <xf numFmtId="0" fontId="21" fillId="2" borderId="0" xfId="0" applyFont="1" applyFill="1" applyAlignment="1">
      <alignment horizontal="center" vertical="center"/>
    </xf>
    <xf numFmtId="0" fontId="49" fillId="5" borderId="42" xfId="0" applyFont="1" applyFill="1" applyBorder="1" applyAlignment="1">
      <alignment horizontal="center" vertical="center" wrapText="1"/>
    </xf>
    <xf numFmtId="0" fontId="76" fillId="2" borderId="0" xfId="0" applyFont="1" applyFill="1" applyAlignment="1">
      <alignment vertical="center"/>
    </xf>
    <xf numFmtId="0" fontId="43" fillId="0" borderId="0" xfId="0" applyFont="1"/>
    <xf numFmtId="0" fontId="43" fillId="5" borderId="0" xfId="0" applyFont="1" applyFill="1"/>
    <xf numFmtId="0" fontId="75" fillId="2" borderId="0" xfId="0" applyFont="1" applyFill="1" applyAlignment="1">
      <alignment horizontal="centerContinuous" vertical="center"/>
    </xf>
    <xf numFmtId="0" fontId="76" fillId="2" borderId="5" xfId="0" applyFont="1" applyFill="1" applyBorder="1" applyAlignment="1">
      <alignment vertical="center"/>
    </xf>
    <xf numFmtId="0" fontId="78" fillId="2" borderId="1" xfId="0" applyFont="1" applyFill="1" applyBorder="1" applyAlignment="1">
      <alignment vertical="center"/>
    </xf>
    <xf numFmtId="0" fontId="75" fillId="2" borderId="1" xfId="0" applyFont="1" applyFill="1" applyBorder="1" applyAlignment="1">
      <alignment horizontal="left" vertical="center"/>
    </xf>
    <xf numFmtId="0" fontId="76" fillId="2" borderId="5" xfId="0" applyFont="1" applyFill="1" applyBorder="1" applyAlignment="1">
      <alignment horizontal="right" vertical="center"/>
    </xf>
    <xf numFmtId="0" fontId="82" fillId="2" borderId="26" xfId="0" applyFont="1" applyFill="1" applyBorder="1" applyAlignment="1">
      <alignment vertical="center"/>
    </xf>
    <xf numFmtId="173" fontId="82" fillId="5" borderId="39" xfId="2" applyNumberFormat="1" applyFont="1" applyFill="1" applyBorder="1" applyAlignment="1">
      <alignment horizontal="center" vertical="center"/>
    </xf>
    <xf numFmtId="0" fontId="76" fillId="2" borderId="32" xfId="0" applyFont="1" applyFill="1" applyBorder="1" applyAlignment="1">
      <alignment horizontal="right" vertical="center"/>
    </xf>
    <xf numFmtId="0" fontId="82" fillId="2" borderId="25" xfId="0" applyFont="1" applyFill="1" applyBorder="1" applyAlignment="1">
      <alignment vertical="center"/>
    </xf>
    <xf numFmtId="0" fontId="75" fillId="2" borderId="15" xfId="0" applyFont="1" applyFill="1" applyBorder="1" applyAlignment="1">
      <alignment horizontal="left" vertical="center"/>
    </xf>
    <xf numFmtId="173" fontId="82" fillId="2" borderId="16" xfId="2" applyNumberFormat="1" applyFont="1" applyFill="1" applyBorder="1" applyAlignment="1">
      <alignment horizontal="center" vertical="center"/>
    </xf>
    <xf numFmtId="173" fontId="82" fillId="2" borderId="13" xfId="1" applyNumberFormat="1" applyFont="1" applyFill="1" applyBorder="1" applyAlignment="1">
      <alignment vertical="center"/>
    </xf>
    <xf numFmtId="0" fontId="75" fillId="2" borderId="5" xfId="0" applyFont="1" applyFill="1" applyBorder="1" applyAlignment="1">
      <alignment horizontal="left" vertical="center"/>
    </xf>
    <xf numFmtId="0" fontId="76" fillId="2" borderId="5" xfId="0" applyFont="1" applyFill="1" applyBorder="1" applyAlignment="1">
      <alignment horizontal="left" vertical="center"/>
    </xf>
    <xf numFmtId="9" fontId="83" fillId="2" borderId="13" xfId="0" applyNumberFormat="1" applyFont="1" applyFill="1" applyBorder="1" applyAlignment="1">
      <alignment horizontal="left" vertical="center"/>
    </xf>
    <xf numFmtId="173" fontId="82" fillId="2" borderId="13" xfId="2" applyNumberFormat="1" applyFont="1" applyFill="1" applyBorder="1" applyAlignment="1">
      <alignment horizontal="center" vertical="center"/>
    </xf>
    <xf numFmtId="173" fontId="82" fillId="2" borderId="22" xfId="2" applyNumberFormat="1" applyFont="1" applyFill="1" applyBorder="1" applyAlignment="1">
      <alignment horizontal="center" vertical="center"/>
    </xf>
    <xf numFmtId="173" fontId="82" fillId="2" borderId="30" xfId="1" applyNumberFormat="1" applyFont="1" applyFill="1" applyBorder="1" applyAlignment="1">
      <alignment vertical="center"/>
    </xf>
    <xf numFmtId="173" fontId="80" fillId="2" borderId="2" xfId="1" applyNumberFormat="1" applyFont="1" applyFill="1" applyBorder="1" applyAlignment="1">
      <alignment vertical="center"/>
    </xf>
    <xf numFmtId="173" fontId="82" fillId="2" borderId="6" xfId="1" applyNumberFormat="1" applyFont="1" applyFill="1" applyBorder="1" applyAlignment="1">
      <alignment vertical="center"/>
    </xf>
    <xf numFmtId="0" fontId="81" fillId="2" borderId="5" xfId="0" applyFont="1" applyFill="1" applyBorder="1" applyAlignment="1">
      <alignment horizontal="left" vertical="center"/>
    </xf>
    <xf numFmtId="0" fontId="85" fillId="2" borderId="5" xfId="0" applyFont="1" applyFill="1" applyBorder="1"/>
    <xf numFmtId="0" fontId="81" fillId="2" borderId="7" xfId="0" applyFont="1" applyFill="1" applyBorder="1" applyAlignment="1">
      <alignment horizontal="left" vertical="center"/>
    </xf>
    <xf numFmtId="0" fontId="84" fillId="2" borderId="0" xfId="0" applyFont="1" applyFill="1" applyAlignment="1">
      <alignment horizontal="left" vertical="center"/>
    </xf>
    <xf numFmtId="0" fontId="86" fillId="2" borderId="0" xfId="0" applyFont="1" applyFill="1"/>
    <xf numFmtId="0" fontId="43" fillId="2" borderId="0" xfId="0" applyFont="1" applyFill="1"/>
    <xf numFmtId="0" fontId="75" fillId="2" borderId="0" xfId="0" applyFont="1" applyFill="1" applyAlignment="1">
      <alignment horizontal="left" vertical="center"/>
    </xf>
    <xf numFmtId="0" fontId="87" fillId="2" borderId="0" xfId="0" applyFont="1" applyFill="1" applyAlignment="1">
      <alignment horizontal="center" vertical="center"/>
    </xf>
    <xf numFmtId="49" fontId="75" fillId="2" borderId="0" xfId="0" applyNumberFormat="1" applyFont="1" applyFill="1" applyAlignment="1">
      <alignment vertical="center"/>
    </xf>
    <xf numFmtId="0" fontId="75" fillId="2" borderId="0" xfId="0" applyFont="1" applyFill="1" applyAlignment="1">
      <alignment vertical="center"/>
    </xf>
    <xf numFmtId="0" fontId="89" fillId="0" borderId="0" xfId="0" applyFont="1"/>
    <xf numFmtId="0" fontId="71" fillId="0" borderId="0" xfId="0" applyFont="1"/>
    <xf numFmtId="0" fontId="71" fillId="5" borderId="0" xfId="0" applyFont="1" applyFill="1"/>
    <xf numFmtId="0" fontId="90" fillId="2" borderId="0" xfId="0" applyFont="1" applyFill="1" applyAlignment="1">
      <alignment vertical="center"/>
    </xf>
    <xf numFmtId="0" fontId="11" fillId="2" borderId="1" xfId="0" applyFont="1" applyFill="1" applyBorder="1" applyAlignment="1">
      <alignment horizontal="left" vertical="center"/>
    </xf>
    <xf numFmtId="0" fontId="88" fillId="2" borderId="5" xfId="0" applyFont="1" applyFill="1" applyBorder="1" applyAlignment="1">
      <alignment horizontal="right" vertical="center"/>
    </xf>
    <xf numFmtId="0" fontId="36" fillId="2" borderId="26" xfId="0" applyFont="1" applyFill="1" applyBorder="1" applyAlignment="1">
      <alignment vertical="center"/>
    </xf>
    <xf numFmtId="173" fontId="36" fillId="5" borderId="39" xfId="2" applyNumberFormat="1" applyFont="1" applyFill="1" applyBorder="1" applyAlignment="1">
      <alignment horizontal="center" vertical="center"/>
    </xf>
    <xf numFmtId="2" fontId="36" fillId="2" borderId="34" xfId="0" applyNumberFormat="1" applyFont="1" applyFill="1" applyBorder="1" applyAlignment="1">
      <alignment horizontal="center" vertical="center"/>
    </xf>
    <xf numFmtId="0" fontId="88" fillId="2" borderId="32" xfId="0" applyFont="1" applyFill="1" applyBorder="1" applyAlignment="1">
      <alignment horizontal="right" vertical="center"/>
    </xf>
    <xf numFmtId="0" fontId="36" fillId="2" borderId="25" xfId="0" applyFont="1" applyFill="1" applyBorder="1" applyAlignment="1">
      <alignment vertical="center"/>
    </xf>
    <xf numFmtId="2" fontId="36" fillId="2" borderId="35" xfId="0" applyNumberFormat="1" applyFont="1" applyFill="1" applyBorder="1" applyAlignment="1">
      <alignment horizontal="center" vertical="center"/>
    </xf>
    <xf numFmtId="0" fontId="11" fillId="2" borderId="15" xfId="0" applyFont="1" applyFill="1" applyBorder="1" applyAlignment="1">
      <alignment horizontal="left" vertical="center"/>
    </xf>
    <xf numFmtId="0" fontId="36" fillId="2" borderId="24" xfId="0" applyFont="1" applyFill="1" applyBorder="1" applyAlignment="1">
      <alignment vertical="center"/>
    </xf>
    <xf numFmtId="173" fontId="36" fillId="2" borderId="13" xfId="1" applyNumberFormat="1" applyFont="1" applyFill="1" applyBorder="1" applyAlignment="1">
      <alignment vertical="center"/>
    </xf>
    <xf numFmtId="0" fontId="11" fillId="2" borderId="5" xfId="0" applyFont="1" applyFill="1" applyBorder="1" applyAlignment="1">
      <alignment horizontal="left" vertical="center"/>
    </xf>
    <xf numFmtId="0" fontId="88" fillId="2" borderId="5" xfId="0" applyFont="1" applyFill="1" applyBorder="1" applyAlignment="1">
      <alignment horizontal="left" vertical="center"/>
    </xf>
    <xf numFmtId="173" fontId="36" fillId="2" borderId="13" xfId="2" applyNumberFormat="1" applyFont="1" applyFill="1" applyBorder="1" applyAlignment="1">
      <alignment horizontal="center" vertical="center"/>
    </xf>
    <xf numFmtId="168" fontId="36" fillId="2" borderId="17" xfId="1" applyNumberFormat="1" applyFont="1" applyFill="1" applyBorder="1" applyAlignment="1">
      <alignment horizontal="center" vertical="center" wrapText="1"/>
    </xf>
    <xf numFmtId="173" fontId="36" fillId="2" borderId="22" xfId="2" applyNumberFormat="1" applyFont="1" applyFill="1" applyBorder="1" applyAlignment="1">
      <alignment horizontal="center" vertical="center"/>
    </xf>
    <xf numFmtId="173" fontId="36" fillId="2" borderId="30" xfId="1" applyNumberFormat="1" applyFont="1" applyFill="1" applyBorder="1" applyAlignment="1">
      <alignment vertical="center"/>
    </xf>
    <xf numFmtId="168" fontId="36" fillId="2" borderId="31" xfId="1" applyNumberFormat="1" applyFont="1" applyFill="1" applyBorder="1" applyAlignment="1">
      <alignment horizontal="center" vertical="center"/>
    </xf>
    <xf numFmtId="0" fontId="32" fillId="2" borderId="2" xfId="0" applyFont="1" applyFill="1" applyBorder="1" applyAlignment="1">
      <alignment vertical="center"/>
    </xf>
    <xf numFmtId="2" fontId="36" fillId="2" borderId="3" xfId="0" applyNumberFormat="1" applyFont="1" applyFill="1" applyBorder="1" applyAlignment="1">
      <alignment horizontal="center" vertical="center"/>
    </xf>
    <xf numFmtId="1" fontId="36" fillId="2" borderId="0" xfId="2" applyNumberFormat="1" applyFont="1" applyFill="1" applyBorder="1" applyAlignment="1">
      <alignment horizontal="center" vertical="center"/>
    </xf>
    <xf numFmtId="173" fontId="36" fillId="2" borderId="0" xfId="1" applyNumberFormat="1" applyFont="1" applyFill="1" applyBorder="1" applyAlignment="1">
      <alignment vertical="center"/>
    </xf>
    <xf numFmtId="173" fontId="36" fillId="2" borderId="6" xfId="1" applyNumberFormat="1" applyFont="1" applyFill="1" applyBorder="1" applyAlignment="1">
      <alignment vertical="center"/>
    </xf>
    <xf numFmtId="0" fontId="8" fillId="2" borderId="5" xfId="0" applyFont="1" applyFill="1" applyBorder="1" applyAlignment="1">
      <alignment horizontal="left" vertical="center"/>
    </xf>
    <xf numFmtId="166" fontId="37" fillId="2" borderId="4" xfId="1" applyFont="1" applyFill="1" applyBorder="1" applyAlignment="1">
      <alignment horizontal="center" vertical="center"/>
    </xf>
    <xf numFmtId="2" fontId="90" fillId="2" borderId="4" xfId="0" applyNumberFormat="1" applyFont="1" applyFill="1" applyBorder="1" applyAlignment="1">
      <alignment horizontal="center" vertical="center"/>
    </xf>
    <xf numFmtId="15" fontId="93" fillId="2" borderId="0" xfId="0" applyNumberFormat="1" applyFont="1" applyFill="1" applyAlignment="1">
      <alignment vertical="center"/>
    </xf>
    <xf numFmtId="0" fontId="93" fillId="0" borderId="0" xfId="0" applyFont="1" applyAlignment="1">
      <alignment horizontal="center"/>
    </xf>
    <xf numFmtId="166" fontId="93" fillId="0" borderId="4" xfId="1" applyFont="1" applyBorder="1"/>
    <xf numFmtId="0" fontId="8" fillId="2" borderId="7" xfId="0" applyFont="1" applyFill="1" applyBorder="1" applyAlignment="1">
      <alignment horizontal="left" vertical="center"/>
    </xf>
    <xf numFmtId="0" fontId="94" fillId="2" borderId="6" xfId="0" applyFont="1" applyFill="1" applyBorder="1" applyAlignment="1">
      <alignment vertical="center"/>
    </xf>
    <xf numFmtId="166" fontId="88" fillId="2" borderId="8" xfId="1" applyFont="1" applyFill="1" applyBorder="1" applyAlignment="1">
      <alignment vertical="center"/>
    </xf>
    <xf numFmtId="0" fontId="95" fillId="0" borderId="0" xfId="0" applyFont="1"/>
    <xf numFmtId="0" fontId="71" fillId="2" borderId="0" xfId="0" applyFont="1" applyFill="1"/>
    <xf numFmtId="0" fontId="26" fillId="5" borderId="17" xfId="0" applyFont="1" applyFill="1" applyBorder="1" applyAlignment="1">
      <alignment horizontal="center" vertical="center" wrapText="1"/>
    </xf>
    <xf numFmtId="0" fontId="71" fillId="5" borderId="17" xfId="0" applyFont="1" applyFill="1" applyBorder="1" applyAlignment="1">
      <alignment horizontal="center" vertical="center" wrapText="1"/>
    </xf>
    <xf numFmtId="1" fontId="29" fillId="2" borderId="13" xfId="0" applyNumberFormat="1" applyFont="1" applyFill="1" applyBorder="1" applyAlignment="1">
      <alignment horizontal="center" vertical="center"/>
    </xf>
    <xf numFmtId="0" fontId="29" fillId="2" borderId="13" xfId="0" applyFont="1" applyFill="1" applyBorder="1" applyAlignment="1">
      <alignment horizontal="left" vertical="center"/>
    </xf>
    <xf numFmtId="15" fontId="29" fillId="2" borderId="13" xfId="0" applyNumberFormat="1" applyFont="1" applyFill="1" applyBorder="1" applyAlignment="1">
      <alignment horizontal="center" vertical="center"/>
    </xf>
    <xf numFmtId="15" fontId="34" fillId="2" borderId="0" xfId="0" applyNumberFormat="1" applyFont="1" applyFill="1" applyAlignment="1">
      <alignment horizontal="center" vertical="center"/>
    </xf>
    <xf numFmtId="0" fontId="53" fillId="0" borderId="0" xfId="0" applyFont="1"/>
    <xf numFmtId="168" fontId="54" fillId="2" borderId="0" xfId="2" applyNumberFormat="1" applyFont="1" applyFill="1" applyBorder="1" applyAlignment="1">
      <alignment horizontal="center" vertical="center"/>
    </xf>
    <xf numFmtId="0" fontId="96" fillId="2" borderId="26" xfId="0" applyFont="1" applyFill="1" applyBorder="1" applyAlignment="1">
      <alignment vertical="center"/>
    </xf>
    <xf numFmtId="0" fontId="96" fillId="2" borderId="24" xfId="0" applyFont="1" applyFill="1" applyBorder="1" applyAlignment="1">
      <alignment vertical="center"/>
    </xf>
    <xf numFmtId="2" fontId="96" fillId="2" borderId="34" xfId="0" applyNumberFormat="1" applyFont="1" applyFill="1" applyBorder="1" applyAlignment="1">
      <alignment horizontal="center" vertical="center"/>
    </xf>
    <xf numFmtId="168" fontId="96" fillId="2" borderId="4" xfId="1" applyNumberFormat="1" applyFont="1" applyFill="1" applyBorder="1" applyAlignment="1">
      <alignment horizontal="center" vertical="center"/>
    </xf>
    <xf numFmtId="173" fontId="96" fillId="2" borderId="6" xfId="1" applyNumberFormat="1" applyFont="1" applyFill="1" applyBorder="1" applyAlignment="1">
      <alignment vertical="center"/>
    </xf>
    <xf numFmtId="168" fontId="96" fillId="2" borderId="31" xfId="1" applyNumberFormat="1" applyFont="1" applyFill="1" applyBorder="1" applyAlignment="1">
      <alignment horizontal="center" vertical="center"/>
    </xf>
    <xf numFmtId="173" fontId="96" fillId="2" borderId="0" xfId="1" applyNumberFormat="1" applyFont="1" applyFill="1" applyBorder="1" applyAlignment="1">
      <alignment vertical="center"/>
    </xf>
    <xf numFmtId="173" fontId="97" fillId="2" borderId="0" xfId="1" applyNumberFormat="1" applyFont="1" applyFill="1" applyBorder="1" applyAlignment="1">
      <alignment vertical="center"/>
    </xf>
    <xf numFmtId="173" fontId="97" fillId="2" borderId="6" xfId="1" applyNumberFormat="1" applyFont="1" applyFill="1" applyBorder="1" applyAlignment="1">
      <alignment vertical="center"/>
    </xf>
    <xf numFmtId="0" fontId="3" fillId="5" borderId="22" xfId="0" applyFont="1" applyFill="1" applyBorder="1" applyAlignment="1">
      <alignment horizontal="center" wrapText="1"/>
    </xf>
    <xf numFmtId="0" fontId="3" fillId="5" borderId="38" xfId="0" applyFont="1" applyFill="1" applyBorder="1" applyAlignment="1">
      <alignment horizontal="center" vertical="center" wrapText="1"/>
    </xf>
    <xf numFmtId="49" fontId="17" fillId="5" borderId="0" xfId="0" applyNumberFormat="1" applyFont="1" applyFill="1" applyAlignment="1">
      <alignment vertical="center"/>
    </xf>
    <xf numFmtId="0" fontId="98" fillId="2" borderId="0" xfId="0" applyFont="1" applyFill="1" applyAlignment="1">
      <alignment horizontal="left" vertical="center"/>
    </xf>
    <xf numFmtId="168" fontId="32" fillId="2" borderId="13" xfId="2" applyNumberFormat="1" applyFont="1" applyFill="1" applyBorder="1" applyAlignment="1">
      <alignment vertical="center"/>
    </xf>
    <xf numFmtId="173" fontId="36" fillId="2" borderId="13" xfId="2" applyNumberFormat="1" applyFont="1" applyFill="1" applyBorder="1" applyAlignment="1">
      <alignment horizontal="right" vertical="center"/>
    </xf>
    <xf numFmtId="1" fontId="36" fillId="2" borderId="13" xfId="2" applyNumberFormat="1" applyFont="1" applyFill="1" applyBorder="1" applyAlignment="1">
      <alignment horizontal="right" vertical="center"/>
    </xf>
    <xf numFmtId="0" fontId="36" fillId="5" borderId="13" xfId="0" applyFont="1" applyFill="1" applyBorder="1" applyAlignment="1">
      <alignment horizontal="center" vertical="center"/>
    </xf>
    <xf numFmtId="0" fontId="71" fillId="5" borderId="38" xfId="0" applyFont="1" applyFill="1" applyBorder="1" applyAlignment="1">
      <alignment horizontal="center" vertical="center" wrapText="1"/>
    </xf>
    <xf numFmtId="0" fontId="101" fillId="11" borderId="0" xfId="0" applyFont="1" applyFill="1"/>
    <xf numFmtId="173" fontId="103" fillId="2" borderId="13" xfId="2" applyNumberFormat="1" applyFont="1" applyFill="1" applyBorder="1" applyAlignment="1">
      <alignment horizontal="center" vertical="center"/>
    </xf>
    <xf numFmtId="173" fontId="82" fillId="5" borderId="0" xfId="1" applyNumberFormat="1" applyFont="1" applyFill="1" applyBorder="1" applyAlignment="1">
      <alignment horizontal="center" vertical="center"/>
    </xf>
    <xf numFmtId="173" fontId="82" fillId="5" borderId="18" xfId="1" applyNumberFormat="1" applyFont="1" applyFill="1" applyBorder="1" applyAlignment="1">
      <alignment horizontal="center" vertical="center"/>
    </xf>
    <xf numFmtId="173" fontId="104" fillId="2" borderId="0" xfId="1" applyNumberFormat="1" applyFont="1" applyFill="1" applyBorder="1" applyAlignment="1">
      <alignment vertical="center"/>
    </xf>
    <xf numFmtId="0" fontId="39" fillId="15" borderId="13" xfId="0" applyFont="1" applyFill="1" applyBorder="1" applyAlignment="1">
      <alignment horizontal="center" vertical="center"/>
    </xf>
    <xf numFmtId="172" fontId="39" fillId="15" borderId="13" xfId="0" applyNumberFormat="1" applyFont="1" applyFill="1" applyBorder="1" applyAlignment="1">
      <alignment horizontal="center" vertical="center"/>
    </xf>
    <xf numFmtId="0" fontId="39" fillId="15" borderId="13" xfId="0" applyFont="1" applyFill="1" applyBorder="1" applyAlignment="1">
      <alignment vertical="center"/>
    </xf>
    <xf numFmtId="174" fontId="36" fillId="6" borderId="13" xfId="1" applyNumberFormat="1" applyFont="1" applyFill="1" applyBorder="1"/>
    <xf numFmtId="175" fontId="36" fillId="7" borderId="13" xfId="1" applyNumberFormat="1" applyFont="1" applyFill="1" applyBorder="1"/>
    <xf numFmtId="175" fontId="36" fillId="14" borderId="13" xfId="1" applyNumberFormat="1" applyFont="1" applyFill="1" applyBorder="1"/>
    <xf numFmtId="173" fontId="36" fillId="8" borderId="13" xfId="0" applyNumberFormat="1" applyFont="1" applyFill="1" applyBorder="1" applyAlignment="1">
      <alignment horizontal="right" vertical="center"/>
    </xf>
    <xf numFmtId="0" fontId="79" fillId="2" borderId="27" xfId="0" applyFont="1" applyFill="1" applyBorder="1" applyAlignment="1">
      <alignment horizontal="left" vertical="center"/>
    </xf>
    <xf numFmtId="0" fontId="100" fillId="2" borderId="27" xfId="0" applyFont="1" applyFill="1" applyBorder="1" applyAlignment="1">
      <alignment horizontal="left" vertical="center"/>
    </xf>
    <xf numFmtId="0" fontId="81" fillId="2" borderId="7" xfId="0" applyFont="1" applyFill="1" applyBorder="1" applyAlignment="1">
      <alignment vertical="center"/>
    </xf>
    <xf numFmtId="0" fontId="9" fillId="2" borderId="6" xfId="0" applyFont="1" applyFill="1" applyBorder="1" applyAlignment="1">
      <alignment vertical="center"/>
    </xf>
    <xf numFmtId="0" fontId="7" fillId="2" borderId="8" xfId="0" applyFont="1" applyFill="1" applyBorder="1" applyAlignment="1">
      <alignment vertical="center"/>
    </xf>
    <xf numFmtId="0" fontId="96" fillId="5" borderId="40" xfId="0" applyFont="1" applyFill="1" applyBorder="1"/>
    <xf numFmtId="0" fontId="77" fillId="9" borderId="9" xfId="0" applyFont="1" applyFill="1" applyBorder="1" applyAlignment="1">
      <alignment horizontal="left" vertical="center"/>
    </xf>
    <xf numFmtId="0" fontId="48" fillId="9" borderId="10" xfId="0" applyFont="1" applyFill="1" applyBorder="1" applyAlignment="1">
      <alignment horizontal="right" vertical="center"/>
    </xf>
    <xf numFmtId="0" fontId="47" fillId="9" borderId="10" xfId="0" applyFont="1" applyFill="1" applyBorder="1" applyAlignment="1">
      <alignment horizontal="center" vertical="center" wrapText="1"/>
    </xf>
    <xf numFmtId="0" fontId="47" fillId="9" borderId="11" xfId="0" applyFont="1" applyFill="1" applyBorder="1" applyAlignment="1">
      <alignment horizontal="center" vertical="center"/>
    </xf>
    <xf numFmtId="0" fontId="73" fillId="5" borderId="43" xfId="0" applyFont="1" applyFill="1" applyBorder="1" applyAlignment="1">
      <alignment horizontal="center" vertical="center" wrapText="1"/>
    </xf>
    <xf numFmtId="0" fontId="73" fillId="5" borderId="42" xfId="0" applyFont="1" applyFill="1" applyBorder="1" applyAlignment="1">
      <alignment horizontal="center" vertical="center" wrapText="1"/>
    </xf>
    <xf numFmtId="0" fontId="43" fillId="5" borderId="42" xfId="0" applyFont="1" applyFill="1" applyBorder="1" applyAlignment="1">
      <alignment horizontal="center" vertical="center" wrapText="1"/>
    </xf>
    <xf numFmtId="0" fontId="43" fillId="5" borderId="44" xfId="0" applyFont="1" applyFill="1" applyBorder="1" applyAlignment="1">
      <alignment horizontal="center" vertical="center" wrapText="1"/>
    </xf>
    <xf numFmtId="0" fontId="101" fillId="16" borderId="0" xfId="0" applyFont="1" applyFill="1"/>
    <xf numFmtId="0" fontId="3" fillId="2" borderId="0" xfId="0" applyFont="1" applyFill="1"/>
    <xf numFmtId="0" fontId="92" fillId="0" borderId="0" xfId="0" applyFont="1" applyAlignment="1">
      <alignment horizontal="left"/>
    </xf>
    <xf numFmtId="0" fontId="89" fillId="5" borderId="0" xfId="0" applyFont="1" applyFill="1"/>
    <xf numFmtId="0" fontId="82" fillId="5" borderId="0" xfId="0" applyFont="1" applyFill="1"/>
    <xf numFmtId="0" fontId="109" fillId="5" borderId="0" xfId="0" applyFont="1" applyFill="1" applyAlignment="1">
      <alignment horizontal="left"/>
    </xf>
    <xf numFmtId="0" fontId="82" fillId="0" borderId="0" xfId="0" applyFont="1"/>
    <xf numFmtId="0" fontId="82" fillId="5" borderId="0" xfId="0" applyFont="1" applyFill="1" applyAlignment="1">
      <alignment horizontal="left"/>
    </xf>
    <xf numFmtId="0" fontId="20" fillId="5" borderId="13"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71" fillId="2" borderId="18" xfId="0" applyFont="1" applyFill="1" applyBorder="1"/>
    <xf numFmtId="0" fontId="4" fillId="2" borderId="18" xfId="0" applyFont="1" applyFill="1" applyBorder="1" applyAlignment="1">
      <alignment horizontal="left" vertical="center"/>
    </xf>
    <xf numFmtId="0" fontId="43" fillId="0" borderId="16" xfId="0" applyFont="1" applyBorder="1"/>
    <xf numFmtId="0" fontId="4" fillId="2" borderId="16" xfId="0" applyFont="1" applyFill="1" applyBorder="1" applyAlignment="1">
      <alignment horizontal="left" vertical="center"/>
    </xf>
    <xf numFmtId="0" fontId="75" fillId="5" borderId="16" xfId="0" applyFont="1" applyFill="1" applyBorder="1" applyAlignment="1">
      <alignment horizontal="left" vertical="center"/>
    </xf>
    <xf numFmtId="0" fontId="0" fillId="5" borderId="16" xfId="0" applyFill="1" applyBorder="1"/>
    <xf numFmtId="17" fontId="10" fillId="2" borderId="16" xfId="0" applyNumberFormat="1" applyFont="1" applyFill="1" applyBorder="1" applyAlignment="1">
      <alignment horizontal="center" vertical="center"/>
    </xf>
    <xf numFmtId="0" fontId="76" fillId="2" borderId="16" xfId="0" applyFont="1" applyFill="1" applyBorder="1" applyAlignment="1">
      <alignment horizontal="left" vertical="center"/>
    </xf>
    <xf numFmtId="0" fontId="4" fillId="5" borderId="16" xfId="0" applyFont="1" applyFill="1" applyBorder="1" applyAlignment="1">
      <alignment horizontal="left" vertical="center"/>
    </xf>
    <xf numFmtId="0" fontId="4" fillId="5" borderId="16" xfId="0" applyFont="1" applyFill="1" applyBorder="1" applyAlignment="1">
      <alignment horizontal="centerContinuous" vertical="center"/>
    </xf>
    <xf numFmtId="0" fontId="87" fillId="2" borderId="16" xfId="0" applyFont="1" applyFill="1" applyBorder="1" applyAlignment="1">
      <alignment horizontal="center" vertical="center"/>
    </xf>
    <xf numFmtId="0" fontId="21" fillId="2" borderId="16" xfId="0" applyFont="1" applyFill="1" applyBorder="1" applyAlignment="1">
      <alignment horizontal="center" vertical="center"/>
    </xf>
    <xf numFmtId="0" fontId="4" fillId="2" borderId="16" xfId="0" applyFont="1" applyFill="1" applyBorder="1" applyAlignment="1">
      <alignment horizontal="centerContinuous" vertical="center"/>
    </xf>
    <xf numFmtId="173" fontId="82" fillId="2" borderId="45" xfId="1" applyNumberFormat="1" applyFont="1" applyFill="1" applyBorder="1" applyAlignment="1">
      <alignment vertical="center"/>
    </xf>
    <xf numFmtId="173" fontId="82" fillId="0" borderId="0" xfId="0" applyNumberFormat="1" applyFont="1" applyAlignment="1">
      <alignment horizontal="center"/>
    </xf>
    <xf numFmtId="173" fontId="82" fillId="2" borderId="0" xfId="2" applyNumberFormat="1" applyFont="1" applyFill="1" applyBorder="1" applyAlignment="1">
      <alignment horizontal="center" vertical="center"/>
    </xf>
    <xf numFmtId="2" fontId="36" fillId="2" borderId="54" xfId="0" applyNumberFormat="1" applyFont="1" applyFill="1" applyBorder="1" applyAlignment="1">
      <alignment horizontal="center" vertical="center"/>
    </xf>
    <xf numFmtId="0" fontId="110" fillId="0" borderId="13" xfId="0" applyFont="1" applyBorder="1" applyAlignment="1">
      <alignment horizontal="center"/>
    </xf>
    <xf numFmtId="0" fontId="91" fillId="5" borderId="13" xfId="0" applyFont="1" applyFill="1" applyBorder="1" applyAlignment="1">
      <alignment horizontal="center" vertical="center"/>
    </xf>
    <xf numFmtId="0" fontId="111" fillId="2" borderId="0" xfId="0" applyFont="1" applyFill="1"/>
    <xf numFmtId="173" fontId="82" fillId="5" borderId="45" xfId="1" applyNumberFormat="1" applyFont="1" applyFill="1" applyBorder="1" applyAlignment="1">
      <alignment horizontal="center" vertical="center"/>
    </xf>
    <xf numFmtId="173" fontId="82" fillId="2" borderId="40" xfId="1" applyNumberFormat="1" applyFont="1" applyFill="1" applyBorder="1" applyAlignment="1">
      <alignment vertical="center"/>
    </xf>
    <xf numFmtId="173" fontId="82" fillId="2" borderId="39" xfId="1" applyNumberFormat="1" applyFont="1" applyFill="1" applyBorder="1" applyAlignment="1">
      <alignment vertical="center"/>
    </xf>
    <xf numFmtId="173" fontId="82" fillId="5" borderId="47" xfId="2" applyNumberFormat="1" applyFont="1" applyFill="1" applyBorder="1" applyAlignment="1">
      <alignment horizontal="center" vertical="center"/>
    </xf>
    <xf numFmtId="0" fontId="0" fillId="0" borderId="45" xfId="0" applyBorder="1"/>
    <xf numFmtId="0" fontId="113" fillId="5" borderId="13" xfId="0" applyFont="1" applyFill="1" applyBorder="1" applyAlignment="1">
      <alignment horizontal="right" vertical="center"/>
    </xf>
    <xf numFmtId="173" fontId="113" fillId="2" borderId="13" xfId="2" applyNumberFormat="1" applyFont="1" applyFill="1" applyBorder="1" applyAlignment="1">
      <alignment horizontal="right" vertical="center"/>
    </xf>
    <xf numFmtId="1" fontId="113" fillId="2" borderId="13" xfId="2" applyNumberFormat="1" applyFont="1" applyFill="1" applyBorder="1" applyAlignment="1">
      <alignment horizontal="right" vertical="center"/>
    </xf>
    <xf numFmtId="0" fontId="29" fillId="5" borderId="13" xfId="0" applyFont="1" applyFill="1" applyBorder="1" applyAlignment="1">
      <alignment horizontal="left" vertical="center"/>
    </xf>
    <xf numFmtId="0" fontId="36" fillId="5" borderId="40" xfId="0" applyFont="1" applyFill="1" applyBorder="1"/>
    <xf numFmtId="0" fontId="36" fillId="2" borderId="16" xfId="0" applyFont="1" applyFill="1" applyBorder="1" applyAlignment="1">
      <alignment vertical="center"/>
    </xf>
    <xf numFmtId="173" fontId="36" fillId="0" borderId="13" xfId="0" applyNumberFormat="1" applyFont="1" applyBorder="1" applyAlignment="1">
      <alignment horizontal="center"/>
    </xf>
    <xf numFmtId="173" fontId="36" fillId="5" borderId="13" xfId="2" applyNumberFormat="1" applyFont="1" applyFill="1" applyBorder="1" applyAlignment="1">
      <alignment horizontal="center" vertical="center"/>
    </xf>
    <xf numFmtId="0" fontId="71" fillId="2" borderId="5" xfId="0" applyFont="1" applyFill="1" applyBorder="1"/>
    <xf numFmtId="0" fontId="71" fillId="0" borderId="13" xfId="0" applyFont="1" applyBorder="1"/>
    <xf numFmtId="0" fontId="113" fillId="2" borderId="13" xfId="2" applyNumberFormat="1" applyFont="1" applyFill="1" applyBorder="1" applyAlignment="1">
      <alignment vertical="center"/>
    </xf>
    <xf numFmtId="0" fontId="36" fillId="2" borderId="13" xfId="2" applyNumberFormat="1" applyFont="1" applyFill="1" applyBorder="1" applyAlignment="1">
      <alignment horizontal="center" vertical="center"/>
    </xf>
    <xf numFmtId="0" fontId="79" fillId="2" borderId="13" xfId="0" applyFont="1" applyFill="1" applyBorder="1" applyAlignment="1">
      <alignment horizontal="left" vertical="center" wrapText="1"/>
    </xf>
    <xf numFmtId="0" fontId="113" fillId="2" borderId="13" xfId="2" applyNumberFormat="1" applyFont="1" applyFill="1" applyBorder="1" applyAlignment="1">
      <alignment horizontal="center" vertical="center"/>
    </xf>
    <xf numFmtId="0" fontId="32" fillId="2" borderId="13" xfId="2" applyNumberFormat="1" applyFont="1" applyFill="1" applyBorder="1" applyAlignment="1">
      <alignment horizontal="center" vertical="center"/>
    </xf>
    <xf numFmtId="0" fontId="32" fillId="2" borderId="13" xfId="2" applyNumberFormat="1" applyFont="1" applyFill="1" applyBorder="1" applyAlignment="1">
      <alignment horizontal="left" vertical="center"/>
    </xf>
    <xf numFmtId="176" fontId="56" fillId="12" borderId="13" xfId="0" applyNumberFormat="1" applyFont="1" applyFill="1" applyBorder="1" applyAlignment="1">
      <alignment vertical="center"/>
    </xf>
    <xf numFmtId="0" fontId="3" fillId="5" borderId="45" xfId="0" applyFont="1" applyFill="1" applyBorder="1" applyAlignment="1">
      <alignment horizontal="center" wrapText="1"/>
    </xf>
    <xf numFmtId="0" fontId="3" fillId="5" borderId="39" xfId="0" applyFont="1" applyFill="1" applyBorder="1" applyAlignment="1">
      <alignment horizontal="center" wrapText="1"/>
    </xf>
    <xf numFmtId="0" fontId="43" fillId="5" borderId="16" xfId="0" applyFont="1" applyFill="1" applyBorder="1" applyAlignment="1">
      <alignment horizontal="center" vertical="center" wrapText="1"/>
    </xf>
    <xf numFmtId="173" fontId="82" fillId="0" borderId="24" xfId="0" applyNumberFormat="1" applyFont="1" applyBorder="1" applyAlignment="1">
      <alignment horizontal="center" vertical="center"/>
    </xf>
    <xf numFmtId="173" fontId="36" fillId="0" borderId="24" xfId="0" applyNumberFormat="1" applyFont="1" applyBorder="1" applyAlignment="1">
      <alignment horizontal="center" vertical="center"/>
    </xf>
    <xf numFmtId="173" fontId="36" fillId="2" borderId="2" xfId="1" applyNumberFormat="1" applyFont="1" applyFill="1" applyBorder="1" applyAlignment="1">
      <alignment vertical="center"/>
    </xf>
    <xf numFmtId="173" fontId="29" fillId="2" borderId="0" xfId="1" applyNumberFormat="1" applyFont="1" applyFill="1" applyBorder="1" applyAlignment="1">
      <alignment vertical="center"/>
    </xf>
    <xf numFmtId="1" fontId="29" fillId="2" borderId="13" xfId="0" quotePrefix="1" applyNumberFormat="1" applyFont="1" applyFill="1" applyBorder="1" applyAlignment="1" applyProtection="1">
      <alignment horizontal="center" vertical="center"/>
      <protection locked="0"/>
    </xf>
    <xf numFmtId="0" fontId="39" fillId="9" borderId="50" xfId="0" applyFont="1" applyFill="1" applyBorder="1" applyAlignment="1" applyProtection="1">
      <alignment horizontal="center" vertical="center"/>
      <protection locked="0"/>
    </xf>
    <xf numFmtId="173" fontId="72" fillId="9" borderId="52" xfId="0" applyNumberFormat="1" applyFont="1" applyFill="1" applyBorder="1" applyAlignment="1" applyProtection="1">
      <alignment horizontal="center" vertical="center"/>
      <protection locked="0"/>
    </xf>
    <xf numFmtId="1" fontId="39" fillId="9" borderId="49" xfId="0" applyNumberFormat="1" applyFont="1" applyFill="1" applyBorder="1" applyAlignment="1" applyProtection="1">
      <alignment horizontal="center" vertical="center"/>
      <protection locked="0"/>
    </xf>
    <xf numFmtId="3" fontId="39" fillId="9" borderId="49" xfId="0" applyNumberFormat="1" applyFont="1" applyFill="1" applyBorder="1" applyAlignment="1" applyProtection="1">
      <alignment horizontal="center" vertical="center"/>
      <protection locked="0"/>
    </xf>
    <xf numFmtId="0" fontId="39" fillId="5" borderId="0" xfId="0" applyFont="1" applyFill="1" applyAlignment="1" applyProtection="1">
      <alignment horizontal="center" vertical="center"/>
      <protection locked="0"/>
    </xf>
    <xf numFmtId="0" fontId="39" fillId="9" borderId="12" xfId="0" applyFont="1" applyFill="1" applyBorder="1" applyAlignment="1" applyProtection="1">
      <alignment horizontal="center" vertical="center"/>
      <protection locked="0"/>
    </xf>
    <xf numFmtId="0" fontId="39" fillId="9" borderId="23" xfId="0" applyFont="1" applyFill="1" applyBorder="1" applyAlignment="1" applyProtection="1">
      <alignment horizontal="center" vertical="center"/>
      <protection locked="0"/>
    </xf>
    <xf numFmtId="0" fontId="116" fillId="0" borderId="0" xfId="11" applyFont="1"/>
    <xf numFmtId="0" fontId="117" fillId="0" borderId="0" xfId="11" applyFont="1"/>
    <xf numFmtId="0" fontId="116" fillId="0" borderId="20" xfId="11" applyFont="1" applyBorder="1"/>
    <xf numFmtId="0" fontId="116" fillId="0" borderId="0" xfId="11" applyFont="1" applyAlignment="1">
      <alignment vertical="center"/>
    </xf>
    <xf numFmtId="0" fontId="117" fillId="0" borderId="0" xfId="11" applyFont="1" applyAlignment="1">
      <alignment vertical="center"/>
    </xf>
    <xf numFmtId="0" fontId="118" fillId="0" borderId="0" xfId="11" applyFont="1" applyAlignment="1">
      <alignment vertical="center"/>
    </xf>
    <xf numFmtId="0" fontId="117" fillId="5" borderId="0" xfId="11" applyFont="1" applyFill="1" applyAlignment="1">
      <alignment vertical="center"/>
    </xf>
    <xf numFmtId="0" fontId="122" fillId="0" borderId="0" xfId="11" applyFont="1"/>
    <xf numFmtId="0" fontId="116" fillId="0" borderId="56" xfId="11" applyFont="1" applyBorder="1"/>
    <xf numFmtId="0" fontId="116" fillId="0" borderId="57" xfId="11" applyFont="1" applyBorder="1"/>
    <xf numFmtId="0" fontId="116" fillId="0" borderId="47" xfId="11" applyFont="1" applyBorder="1"/>
    <xf numFmtId="0" fontId="116" fillId="0" borderId="18" xfId="11" applyFont="1" applyBorder="1"/>
    <xf numFmtId="0" fontId="116" fillId="0" borderId="25" xfId="11" applyFont="1" applyBorder="1"/>
    <xf numFmtId="0" fontId="116" fillId="0" borderId="0" xfId="11" applyFont="1" applyAlignment="1">
      <alignment horizontal="left" wrapText="1"/>
    </xf>
    <xf numFmtId="0" fontId="123" fillId="0" borderId="0" xfId="11" applyFont="1" applyAlignment="1">
      <alignment horizontal="left"/>
    </xf>
    <xf numFmtId="0" fontId="3" fillId="5" borderId="0" xfId="14" applyFill="1"/>
    <xf numFmtId="0" fontId="20" fillId="5" borderId="13" xfId="14" applyFont="1" applyFill="1" applyBorder="1"/>
    <xf numFmtId="0" fontId="20" fillId="5" borderId="0" xfId="14" applyFont="1" applyFill="1"/>
    <xf numFmtId="0" fontId="49" fillId="5" borderId="0" xfId="14" applyFont="1" applyFill="1" applyAlignment="1">
      <alignment horizontal="center"/>
    </xf>
    <xf numFmtId="0" fontId="73" fillId="5" borderId="0" xfId="14" applyFont="1" applyFill="1" applyAlignment="1">
      <alignment horizontal="center"/>
    </xf>
    <xf numFmtId="0" fontId="116" fillId="0" borderId="20" xfId="11" applyFont="1" applyBorder="1" applyAlignment="1">
      <alignment vertical="center"/>
    </xf>
    <xf numFmtId="0" fontId="116" fillId="0" borderId="18" xfId="11" applyFont="1" applyBorder="1" applyAlignment="1">
      <alignment vertical="center"/>
    </xf>
    <xf numFmtId="175" fontId="11" fillId="2" borderId="13" xfId="0" applyNumberFormat="1" applyFont="1" applyFill="1" applyBorder="1" applyAlignment="1">
      <alignment horizontal="center" vertical="center"/>
    </xf>
    <xf numFmtId="0" fontId="43" fillId="5" borderId="0" xfId="0" applyFont="1" applyFill="1" applyAlignment="1">
      <alignment wrapText="1"/>
    </xf>
    <xf numFmtId="0" fontId="3" fillId="5" borderId="0" xfId="0" applyFont="1" applyFill="1" applyAlignment="1">
      <alignment wrapText="1"/>
    </xf>
    <xf numFmtId="0" fontId="75" fillId="2" borderId="27" xfId="0" applyFont="1" applyFill="1" applyBorder="1" applyAlignment="1">
      <alignment horizontal="left" vertical="center"/>
    </xf>
    <xf numFmtId="166" fontId="31" fillId="2" borderId="3" xfId="1" applyFont="1" applyFill="1" applyBorder="1" applyAlignment="1">
      <alignment horizontal="center" vertical="center"/>
    </xf>
    <xf numFmtId="166" fontId="31" fillId="2" borderId="4" xfId="1" applyFont="1" applyFill="1" applyBorder="1" applyAlignment="1">
      <alignment horizontal="center" vertical="center"/>
    </xf>
    <xf numFmtId="166" fontId="7" fillId="2" borderId="4" xfId="1" applyFont="1" applyFill="1" applyBorder="1" applyAlignment="1">
      <alignment horizontal="center" vertical="center"/>
    </xf>
    <xf numFmtId="177" fontId="116" fillId="0" borderId="0" xfId="11" applyNumberFormat="1" applyFont="1"/>
    <xf numFmtId="0" fontId="124" fillId="0" borderId="0" xfId="11" applyFont="1" applyAlignment="1">
      <alignment wrapText="1"/>
    </xf>
    <xf numFmtId="0" fontId="32" fillId="2" borderId="0" xfId="0" applyFont="1" applyFill="1" applyAlignment="1">
      <alignment vertical="center"/>
    </xf>
    <xf numFmtId="0" fontId="32" fillId="2" borderId="0" xfId="0" applyFont="1" applyFill="1" applyAlignment="1">
      <alignment horizontal="centerContinuous" vertical="center"/>
    </xf>
    <xf numFmtId="0" fontId="36" fillId="2" borderId="0" xfId="0" applyFont="1" applyFill="1" applyAlignment="1">
      <alignment horizontal="centerContinuous" vertical="center"/>
    </xf>
    <xf numFmtId="0" fontId="37" fillId="2" borderId="1" xfId="0" applyFont="1" applyFill="1" applyBorder="1" applyAlignment="1">
      <alignment vertical="center"/>
    </xf>
    <xf numFmtId="0" fontId="37" fillId="2" borderId="2" xfId="0" applyFont="1" applyFill="1" applyBorder="1" applyAlignment="1">
      <alignment vertical="center"/>
    </xf>
    <xf numFmtId="14" fontId="37" fillId="2" borderId="2" xfId="0" applyNumberFormat="1" applyFont="1" applyFill="1" applyBorder="1" applyAlignment="1">
      <alignment vertical="center"/>
    </xf>
    <xf numFmtId="14" fontId="37" fillId="2" borderId="3" xfId="0" applyNumberFormat="1" applyFont="1" applyFill="1" applyBorder="1" applyAlignment="1">
      <alignment vertical="center"/>
    </xf>
    <xf numFmtId="14" fontId="37" fillId="2" borderId="4" xfId="0" applyNumberFormat="1" applyFont="1" applyFill="1" applyBorder="1" applyAlignment="1">
      <alignment vertical="center"/>
    </xf>
    <xf numFmtId="0" fontId="37" fillId="2" borderId="4" xfId="0" applyFont="1" applyFill="1" applyBorder="1" applyAlignment="1">
      <alignment vertical="center"/>
    </xf>
    <xf numFmtId="0" fontId="32" fillId="5" borderId="13" xfId="0" applyFont="1" applyFill="1" applyBorder="1" applyAlignment="1">
      <alignment horizontal="center" vertical="center"/>
    </xf>
    <xf numFmtId="0" fontId="29" fillId="5" borderId="13"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51" xfId="0" applyFont="1" applyFill="1" applyBorder="1" applyAlignment="1">
      <alignment horizontal="left" vertical="center"/>
    </xf>
    <xf numFmtId="1" fontId="29" fillId="0" borderId="48" xfId="0" applyNumberFormat="1" applyFont="1" applyBorder="1" applyAlignment="1">
      <alignment horizontal="center" vertical="center"/>
    </xf>
    <xf numFmtId="0" fontId="45" fillId="2" borderId="5" xfId="0" applyFont="1" applyFill="1" applyBorder="1" applyAlignment="1">
      <alignment horizontal="left" vertical="center"/>
    </xf>
    <xf numFmtId="0" fontId="39" fillId="5" borderId="0" xfId="0" applyFont="1" applyFill="1" applyAlignment="1">
      <alignment horizontal="center" vertical="center"/>
    </xf>
    <xf numFmtId="0" fontId="29" fillId="2" borderId="5" xfId="0" applyFont="1" applyFill="1" applyBorder="1" applyAlignment="1">
      <alignment vertical="center"/>
    </xf>
    <xf numFmtId="0" fontId="29" fillId="2" borderId="0" xfId="0" applyFont="1" applyFill="1" applyAlignment="1">
      <alignment vertical="center"/>
    </xf>
    <xf numFmtId="0" fontId="44" fillId="6" borderId="9" xfId="0" applyFont="1" applyFill="1" applyBorder="1" applyAlignment="1">
      <alignment horizontal="left" vertical="center"/>
    </xf>
    <xf numFmtId="0" fontId="36" fillId="6" borderId="10" xfId="0" applyFont="1" applyFill="1" applyBorder="1" applyAlignment="1">
      <alignment horizontal="right" vertical="center"/>
    </xf>
    <xf numFmtId="0" fontId="44" fillId="6" borderId="10" xfId="0" applyFont="1" applyFill="1" applyBorder="1" applyAlignment="1">
      <alignment horizontal="right" vertical="center"/>
    </xf>
    <xf numFmtId="0" fontId="32" fillId="6" borderId="10" xfId="0" applyFont="1" applyFill="1" applyBorder="1" applyAlignment="1">
      <alignment horizontal="right" vertical="center"/>
    </xf>
    <xf numFmtId="0" fontId="32" fillId="6" borderId="11" xfId="0" applyFont="1" applyFill="1" applyBorder="1" applyAlignment="1">
      <alignment horizontal="center" vertical="center"/>
    </xf>
    <xf numFmtId="0" fontId="106" fillId="2" borderId="1" xfId="0" applyFont="1" applyFill="1" applyBorder="1" applyAlignment="1">
      <alignment horizontal="left" vertical="center"/>
    </xf>
    <xf numFmtId="0" fontId="36" fillId="2" borderId="2" xfId="0" applyFont="1" applyFill="1" applyBorder="1" applyAlignment="1">
      <alignment vertical="center"/>
    </xf>
    <xf numFmtId="2" fontId="32" fillId="2" borderId="2" xfId="0" applyNumberFormat="1" applyFont="1" applyFill="1" applyBorder="1" applyAlignment="1">
      <alignment vertical="center"/>
    </xf>
    <xf numFmtId="0" fontId="36" fillId="2" borderId="3" xfId="0" applyFont="1" applyFill="1" applyBorder="1" applyAlignment="1">
      <alignment vertical="center"/>
    </xf>
    <xf numFmtId="2" fontId="36" fillId="2" borderId="0" xfId="0" applyNumberFormat="1" applyFont="1" applyFill="1" applyAlignment="1">
      <alignment vertical="center"/>
    </xf>
    <xf numFmtId="0" fontId="106" fillId="2" borderId="5" xfId="0" applyFont="1" applyFill="1" applyBorder="1" applyAlignment="1">
      <alignment horizontal="left" vertical="center"/>
    </xf>
    <xf numFmtId="2" fontId="32" fillId="2" borderId="0" xfId="0" applyNumberFormat="1" applyFont="1" applyFill="1" applyAlignment="1">
      <alignment vertical="center"/>
    </xf>
    <xf numFmtId="0" fontId="36" fillId="2" borderId="4" xfId="0" applyFont="1" applyFill="1" applyBorder="1" applyAlignment="1">
      <alignment vertical="center"/>
    </xf>
    <xf numFmtId="9" fontId="36" fillId="2" borderId="0" xfId="0" applyNumberFormat="1" applyFont="1" applyFill="1" applyAlignment="1">
      <alignment vertical="center"/>
    </xf>
    <xf numFmtId="166" fontId="32" fillId="2" borderId="4" xfId="1" applyFont="1" applyFill="1" applyBorder="1" applyAlignment="1" applyProtection="1">
      <alignment horizontal="center" vertical="center"/>
    </xf>
    <xf numFmtId="0" fontId="112" fillId="5" borderId="5" xfId="0" applyFont="1" applyFill="1" applyBorder="1" applyAlignment="1">
      <alignment horizontal="left" vertical="center"/>
    </xf>
    <xf numFmtId="9" fontId="36" fillId="5" borderId="0" xfId="0" applyNumberFormat="1" applyFont="1" applyFill="1" applyAlignment="1">
      <alignment vertical="center"/>
    </xf>
    <xf numFmtId="2" fontId="39" fillId="5" borderId="0" xfId="0" applyNumberFormat="1" applyFont="1" applyFill="1" applyAlignment="1">
      <alignment vertical="center"/>
    </xf>
    <xf numFmtId="166" fontId="32" fillId="2" borderId="0" xfId="1" applyFont="1" applyFill="1" applyBorder="1" applyAlignment="1" applyProtection="1">
      <alignment vertical="center"/>
    </xf>
    <xf numFmtId="164" fontId="29" fillId="2" borderId="0" xfId="1" applyNumberFormat="1" applyFont="1" applyFill="1" applyBorder="1" applyAlignment="1" applyProtection="1">
      <alignment vertical="center"/>
    </xf>
    <xf numFmtId="2" fontId="33" fillId="2" borderId="0" xfId="0" applyNumberFormat="1" applyFont="1" applyFill="1" applyAlignment="1">
      <alignment vertical="center"/>
    </xf>
    <xf numFmtId="0" fontId="29" fillId="2" borderId="7" xfId="0" applyFont="1" applyFill="1" applyBorder="1" applyAlignment="1">
      <alignment horizontal="left" vertical="center"/>
    </xf>
    <xf numFmtId="0" fontId="37" fillId="2" borderId="6" xfId="0" applyFont="1" applyFill="1" applyBorder="1" applyAlignment="1">
      <alignment vertical="center"/>
    </xf>
    <xf numFmtId="164" fontId="29" fillId="2" borderId="6" xfId="1" applyNumberFormat="1" applyFont="1" applyFill="1" applyBorder="1" applyAlignment="1" applyProtection="1">
      <alignment vertical="center"/>
    </xf>
    <xf numFmtId="2" fontId="37" fillId="2" borderId="8" xfId="0" applyNumberFormat="1" applyFont="1" applyFill="1" applyBorder="1" applyAlignment="1">
      <alignment horizontal="center" vertical="center"/>
    </xf>
    <xf numFmtId="0" fontId="38" fillId="2" borderId="0" xfId="0" applyFont="1" applyFill="1" applyAlignment="1">
      <alignment vertical="center"/>
    </xf>
    <xf numFmtId="0" fontId="33" fillId="2" borderId="0" xfId="0" applyFont="1" applyFill="1" applyAlignment="1">
      <alignment horizontal="left" vertical="center"/>
    </xf>
    <xf numFmtId="164" fontId="33" fillId="2" borderId="0" xfId="1" applyNumberFormat="1" applyFont="1" applyFill="1" applyBorder="1" applyAlignment="1" applyProtection="1">
      <alignment vertical="center"/>
    </xf>
    <xf numFmtId="0" fontId="38" fillId="2" borderId="0" xfId="0" applyFont="1" applyFill="1"/>
    <xf numFmtId="0" fontId="116" fillId="0" borderId="0" xfId="11" applyFont="1" applyAlignment="1">
      <alignment horizontal="left"/>
    </xf>
    <xf numFmtId="0" fontId="116" fillId="0" borderId="0" xfId="11" applyFont="1" applyAlignment="1">
      <alignment horizontal="center"/>
    </xf>
    <xf numFmtId="0" fontId="117" fillId="0" borderId="0" xfId="11" applyFont="1" applyAlignment="1">
      <alignment horizontal="left"/>
    </xf>
    <xf numFmtId="0" fontId="119" fillId="0" borderId="0" xfId="11" applyFont="1" applyAlignment="1">
      <alignment horizontal="left"/>
    </xf>
    <xf numFmtId="0" fontId="119" fillId="0" borderId="0" xfId="11" applyFont="1" applyAlignment="1">
      <alignment horizontal="left" vertical="top"/>
    </xf>
    <xf numFmtId="0" fontId="116" fillId="0" borderId="45" xfId="11" applyFont="1" applyBorder="1" applyAlignment="1">
      <alignment horizontal="center"/>
    </xf>
    <xf numFmtId="0" fontId="116" fillId="0" borderId="40" xfId="11" applyFont="1" applyBorder="1" applyAlignment="1">
      <alignment horizontal="center"/>
    </xf>
    <xf numFmtId="0" fontId="116" fillId="0" borderId="39" xfId="11" applyFont="1" applyBorder="1" applyAlignment="1">
      <alignment horizontal="center"/>
    </xf>
    <xf numFmtId="0" fontId="119" fillId="0" borderId="0" xfId="11" applyFont="1" applyAlignment="1">
      <alignment vertical="top"/>
    </xf>
    <xf numFmtId="0" fontId="119" fillId="0" borderId="0" xfId="11" applyFont="1" applyAlignment="1">
      <alignment vertical="top" wrapText="1"/>
    </xf>
    <xf numFmtId="0" fontId="119" fillId="0" borderId="0" xfId="11" applyFont="1"/>
    <xf numFmtId="0" fontId="119" fillId="0" borderId="0" xfId="11" applyFont="1" applyAlignment="1">
      <alignment horizontal="left" wrapText="1"/>
    </xf>
    <xf numFmtId="0" fontId="119" fillId="0" borderId="0" xfId="11" applyFont="1" applyAlignment="1">
      <alignment wrapText="1"/>
    </xf>
    <xf numFmtId="0" fontId="128" fillId="0" borderId="0" xfId="11" applyFont="1" applyAlignment="1">
      <alignment vertical="center"/>
    </xf>
    <xf numFmtId="0" fontId="128" fillId="0" borderId="0" xfId="11" applyFont="1"/>
    <xf numFmtId="0" fontId="128" fillId="0" borderId="0" xfId="11" applyFont="1" applyAlignment="1">
      <alignment horizontal="center"/>
    </xf>
    <xf numFmtId="0" fontId="117" fillId="0" borderId="18" xfId="11" applyFont="1" applyBorder="1" applyAlignment="1">
      <alignment vertical="center"/>
    </xf>
    <xf numFmtId="0" fontId="117" fillId="0" borderId="0" xfId="11" applyFont="1" applyAlignment="1">
      <alignment horizontal="center"/>
    </xf>
    <xf numFmtId="0" fontId="128" fillId="0" borderId="0" xfId="11" applyFont="1" applyAlignment="1">
      <alignment horizontal="left" vertical="center"/>
    </xf>
    <xf numFmtId="0" fontId="119" fillId="0" borderId="0" xfId="11" applyFont="1" applyAlignment="1">
      <alignment horizontal="center"/>
    </xf>
    <xf numFmtId="0" fontId="119" fillId="0" borderId="18" xfId="11" applyFont="1" applyBorder="1" applyAlignment="1">
      <alignment horizontal="center"/>
    </xf>
    <xf numFmtId="1" fontId="119" fillId="0" borderId="0" xfId="11" applyNumberFormat="1" applyFont="1" applyAlignment="1">
      <alignment horizontal="center"/>
    </xf>
    <xf numFmtId="0" fontId="116" fillId="0" borderId="0" xfId="11" applyFont="1" applyAlignment="1">
      <alignment horizontal="center" vertical="center"/>
    </xf>
    <xf numFmtId="0" fontId="116" fillId="0" borderId="0" xfId="11" applyFont="1" applyAlignment="1">
      <alignment horizontal="left" vertical="center"/>
    </xf>
    <xf numFmtId="0" fontId="20" fillId="2" borderId="0" xfId="0" applyFont="1" applyFill="1" applyAlignment="1">
      <alignment wrapText="1"/>
    </xf>
    <xf numFmtId="0" fontId="20" fillId="5" borderId="20" xfId="0" applyFont="1" applyFill="1" applyBorder="1" applyAlignment="1">
      <alignment horizontal="center"/>
    </xf>
    <xf numFmtId="0" fontId="20" fillId="5" borderId="0" xfId="0" applyFont="1" applyFill="1" applyAlignment="1">
      <alignment horizontal="center"/>
    </xf>
    <xf numFmtId="1" fontId="39" fillId="9" borderId="0" xfId="0" applyNumberFormat="1" applyFont="1" applyFill="1" applyAlignment="1">
      <alignment horizontal="center" vertical="center"/>
    </xf>
    <xf numFmtId="0" fontId="39" fillId="9" borderId="48" xfId="0" applyFont="1" applyFill="1" applyBorder="1" applyAlignment="1" applyProtection="1">
      <alignment horizontal="center" vertical="center"/>
      <protection locked="0"/>
    </xf>
    <xf numFmtId="0" fontId="39" fillId="9" borderId="49" xfId="0" applyFont="1" applyFill="1" applyBorder="1" applyAlignment="1" applyProtection="1">
      <alignment horizontal="center" vertical="center"/>
      <protection locked="0"/>
    </xf>
    <xf numFmtId="0" fontId="39" fillId="9" borderId="52" xfId="0" applyFont="1" applyFill="1" applyBorder="1" applyAlignment="1" applyProtection="1">
      <alignment horizontal="center" vertical="center"/>
      <protection locked="0"/>
    </xf>
    <xf numFmtId="173" fontId="36" fillId="2" borderId="0" xfId="0" applyNumberFormat="1" applyFont="1" applyFill="1"/>
    <xf numFmtId="166" fontId="39" fillId="15" borderId="13" xfId="1" applyFont="1" applyFill="1" applyBorder="1" applyAlignment="1">
      <alignment horizontal="center" vertical="center"/>
    </xf>
    <xf numFmtId="166" fontId="36" fillId="2" borderId="13" xfId="0" applyNumberFormat="1" applyFont="1" applyFill="1" applyBorder="1" applyAlignment="1">
      <alignment vertical="center"/>
    </xf>
    <xf numFmtId="167" fontId="39" fillId="9" borderId="12" xfId="16" applyFont="1" applyFill="1" applyBorder="1" applyAlignment="1" applyProtection="1">
      <alignment vertical="center"/>
      <protection locked="0"/>
    </xf>
    <xf numFmtId="167" fontId="39" fillId="9" borderId="12" xfId="16" applyFont="1" applyFill="1" applyBorder="1" applyAlignment="1" applyProtection="1">
      <alignment horizontal="center" vertical="center"/>
      <protection locked="0"/>
    </xf>
    <xf numFmtId="166" fontId="36" fillId="2" borderId="13" xfId="1" applyFont="1" applyFill="1" applyBorder="1" applyAlignment="1">
      <alignment vertical="center"/>
    </xf>
    <xf numFmtId="0" fontId="32" fillId="2" borderId="0" xfId="0" applyFont="1" applyFill="1"/>
    <xf numFmtId="0" fontId="32" fillId="2" borderId="13" xfId="0" applyFont="1" applyFill="1" applyBorder="1" applyAlignment="1">
      <alignment vertical="center"/>
    </xf>
    <xf numFmtId="0" fontId="80" fillId="2" borderId="0" xfId="0" applyFont="1" applyFill="1"/>
    <xf numFmtId="0" fontId="36" fillId="2" borderId="13" xfId="0" quotePrefix="1" applyFont="1" applyFill="1" applyBorder="1" applyAlignment="1">
      <alignment vertical="center"/>
    </xf>
    <xf numFmtId="0" fontId="80" fillId="2" borderId="13" xfId="0" applyFont="1" applyFill="1" applyBorder="1"/>
    <xf numFmtId="0" fontId="32" fillId="2" borderId="13" xfId="0" applyFont="1" applyFill="1" applyBorder="1"/>
    <xf numFmtId="0" fontId="36" fillId="2" borderId="13" xfId="0" applyFont="1" applyFill="1" applyBorder="1" applyAlignment="1">
      <alignment horizontal="center"/>
    </xf>
    <xf numFmtId="177" fontId="36" fillId="2" borderId="13" xfId="0" applyNumberFormat="1" applyFont="1" applyFill="1" applyBorder="1" applyAlignment="1">
      <alignment horizontal="left"/>
    </xf>
    <xf numFmtId="0" fontId="36" fillId="2" borderId="13" xfId="0" applyFont="1" applyFill="1" applyBorder="1" applyAlignment="1">
      <alignment horizontal="center" vertical="center"/>
    </xf>
    <xf numFmtId="10" fontId="32" fillId="10" borderId="13" xfId="3" applyNumberFormat="1" applyFont="1" applyFill="1" applyBorder="1" applyAlignment="1" applyProtection="1">
      <alignment horizontal="center" vertical="center" wrapText="1"/>
    </xf>
    <xf numFmtId="10" fontId="28" fillId="10" borderId="12" xfId="3" applyNumberFormat="1" applyFont="1" applyFill="1" applyBorder="1" applyAlignment="1">
      <alignment horizontal="center" vertical="center"/>
    </xf>
    <xf numFmtId="0" fontId="106" fillId="2" borderId="0" xfId="0" applyFont="1" applyFill="1" applyAlignment="1">
      <alignment horizontal="left" vertical="center"/>
    </xf>
    <xf numFmtId="1" fontId="32" fillId="0" borderId="19" xfId="2" applyNumberFormat="1" applyFont="1" applyFill="1" applyBorder="1" applyAlignment="1" applyProtection="1">
      <alignment horizontal="center" vertical="center" wrapText="1"/>
      <protection locked="0"/>
    </xf>
    <xf numFmtId="40" fontId="32" fillId="0" borderId="23" xfId="0" applyNumberFormat="1" applyFont="1" applyBorder="1" applyAlignment="1" applyProtection="1">
      <alignment horizontal="center" vertical="center"/>
      <protection locked="0"/>
    </xf>
    <xf numFmtId="0" fontId="29" fillId="2" borderId="27" xfId="0" applyFont="1" applyFill="1" applyBorder="1" applyAlignment="1">
      <alignment horizontal="left" vertical="center"/>
    </xf>
    <xf numFmtId="0" fontId="45" fillId="2" borderId="27" xfId="0" applyFont="1" applyFill="1" applyBorder="1" applyAlignment="1">
      <alignment horizontal="left" vertical="center"/>
    </xf>
    <xf numFmtId="170" fontId="3" fillId="0" borderId="0" xfId="0" applyNumberFormat="1" applyFont="1"/>
    <xf numFmtId="168" fontId="96" fillId="2" borderId="17" xfId="1" applyNumberFormat="1" applyFont="1" applyFill="1" applyBorder="1" applyAlignment="1">
      <alignment horizontal="center" vertical="center" wrapText="1"/>
    </xf>
    <xf numFmtId="2" fontId="96" fillId="2" borderId="35" xfId="0" applyNumberFormat="1" applyFont="1" applyFill="1" applyBorder="1" applyAlignment="1">
      <alignment horizontal="center" vertical="center"/>
    </xf>
    <xf numFmtId="2" fontId="96" fillId="2" borderId="17" xfId="0" applyNumberFormat="1" applyFont="1" applyFill="1" applyBorder="1" applyAlignment="1">
      <alignment horizontal="center" vertical="center" wrapText="1"/>
    </xf>
    <xf numFmtId="2" fontId="96" fillId="2" borderId="4" xfId="0" applyNumberFormat="1" applyFont="1" applyFill="1" applyBorder="1" applyAlignment="1">
      <alignment horizontal="center" vertical="center"/>
    </xf>
    <xf numFmtId="178" fontId="32" fillId="6" borderId="58" xfId="3" applyNumberFormat="1" applyFont="1" applyFill="1" applyBorder="1" applyAlignment="1" applyProtection="1">
      <alignment horizontal="center" vertical="center"/>
    </xf>
    <xf numFmtId="0" fontId="36" fillId="2" borderId="0" xfId="0" applyFont="1" applyFill="1" applyAlignment="1">
      <alignment horizontal="left" vertical="center"/>
    </xf>
    <xf numFmtId="0" fontId="32" fillId="2" borderId="13" xfId="0" applyFont="1" applyFill="1" applyBorder="1" applyAlignment="1">
      <alignment horizontal="center" vertical="center"/>
    </xf>
    <xf numFmtId="0" fontId="3" fillId="0" borderId="13" xfId="0" applyFont="1" applyBorder="1" applyAlignment="1">
      <alignment horizontal="center"/>
    </xf>
    <xf numFmtId="0" fontId="0" fillId="0" borderId="13" xfId="0" applyBorder="1" applyAlignment="1">
      <alignment horizontal="center"/>
    </xf>
    <xf numFmtId="0" fontId="139" fillId="4" borderId="13" xfId="0" applyFont="1" applyFill="1" applyBorder="1" applyAlignment="1">
      <alignment horizontal="center"/>
    </xf>
    <xf numFmtId="0" fontId="139" fillId="4" borderId="45" xfId="0" applyFont="1" applyFill="1" applyBorder="1" applyAlignment="1">
      <alignment horizontal="center"/>
    </xf>
    <xf numFmtId="0" fontId="0" fillId="0" borderId="0" xfId="0" applyAlignment="1">
      <alignment horizontal="center"/>
    </xf>
    <xf numFmtId="0" fontId="39" fillId="5" borderId="0" xfId="0" applyFont="1" applyFill="1" applyAlignment="1">
      <alignment horizontal="center"/>
    </xf>
    <xf numFmtId="0" fontId="140" fillId="5" borderId="0" xfId="0" applyFont="1" applyFill="1" applyAlignment="1">
      <alignment horizontal="center"/>
    </xf>
    <xf numFmtId="0" fontId="140" fillId="5" borderId="0" xfId="0" applyFont="1" applyFill="1"/>
    <xf numFmtId="0" fontId="36" fillId="3" borderId="13" xfId="0" applyFont="1" applyFill="1" applyBorder="1" applyProtection="1">
      <protection locked="0"/>
    </xf>
    <xf numFmtId="0" fontId="36" fillId="2" borderId="13" xfId="3" applyNumberFormat="1" applyFont="1" applyFill="1" applyBorder="1" applyAlignment="1" applyProtection="1">
      <alignment horizontal="center"/>
    </xf>
    <xf numFmtId="0" fontId="36" fillId="3" borderId="13" xfId="0" applyFont="1" applyFill="1" applyBorder="1"/>
    <xf numFmtId="0" fontId="3" fillId="0" borderId="13" xfId="14" applyBorder="1" applyAlignment="1">
      <alignment horizontal="center"/>
    </xf>
    <xf numFmtId="0" fontId="3" fillId="0" borderId="42" xfId="14" applyBorder="1" applyAlignment="1">
      <alignment horizontal="center"/>
    </xf>
    <xf numFmtId="0" fontId="3" fillId="0" borderId="0" xfId="14" applyAlignment="1">
      <alignment horizontal="center"/>
    </xf>
    <xf numFmtId="10" fontId="137" fillId="2" borderId="7" xfId="0" applyNumberFormat="1" applyFont="1" applyFill="1" applyBorder="1" applyAlignment="1">
      <alignment horizontal="center" vertical="center"/>
    </xf>
    <xf numFmtId="0" fontId="4" fillId="2" borderId="0" xfId="0" applyFont="1" applyFill="1" applyAlignment="1">
      <alignment horizontal="center" vertical="center"/>
    </xf>
    <xf numFmtId="0" fontId="141" fillId="0" borderId="13" xfId="0" applyFont="1" applyBorder="1" applyAlignment="1">
      <alignment horizontal="center"/>
    </xf>
    <xf numFmtId="0" fontId="141" fillId="0" borderId="42" xfId="0" applyFont="1" applyBorder="1" applyAlignment="1">
      <alignment horizontal="center"/>
    </xf>
    <xf numFmtId="0" fontId="141" fillId="0" borderId="13" xfId="0" applyFont="1" applyBorder="1"/>
    <xf numFmtId="0" fontId="141" fillId="0" borderId="13" xfId="0" applyFont="1" applyBorder="1" applyAlignment="1">
      <alignment horizontal="center" vertical="center"/>
    </xf>
    <xf numFmtId="0" fontId="139" fillId="4" borderId="42" xfId="0" applyFont="1" applyFill="1" applyBorder="1" applyAlignment="1">
      <alignment horizontal="center"/>
    </xf>
    <xf numFmtId="0" fontId="3" fillId="0" borderId="16" xfId="14" applyBorder="1" applyAlignment="1">
      <alignment horizontal="center"/>
    </xf>
    <xf numFmtId="0" fontId="139" fillId="4" borderId="13" xfId="14" applyFont="1" applyFill="1" applyBorder="1" applyAlignment="1">
      <alignment horizontal="center"/>
    </xf>
    <xf numFmtId="0" fontId="139" fillId="4" borderId="42" xfId="14" applyFont="1" applyFill="1" applyBorder="1" applyAlignment="1">
      <alignment horizontal="center"/>
    </xf>
    <xf numFmtId="0" fontId="139" fillId="4" borderId="45" xfId="14" applyFont="1" applyFill="1" applyBorder="1" applyAlignment="1">
      <alignment horizontal="center"/>
    </xf>
    <xf numFmtId="0" fontId="3" fillId="0" borderId="0" xfId="33"/>
    <xf numFmtId="0" fontId="3" fillId="5" borderId="0" xfId="33" applyFill="1"/>
    <xf numFmtId="179" fontId="56" fillId="12" borderId="13" xfId="3" applyNumberFormat="1" applyFont="1" applyFill="1" applyBorder="1" applyAlignment="1">
      <alignment vertical="center"/>
    </xf>
    <xf numFmtId="179" fontId="57" fillId="12" borderId="13" xfId="3" applyNumberFormat="1" applyFont="1" applyFill="1" applyBorder="1" applyAlignment="1">
      <alignment vertical="center"/>
    </xf>
    <xf numFmtId="179" fontId="15" fillId="0" borderId="13" xfId="3" applyNumberFormat="1" applyFont="1" applyBorder="1"/>
    <xf numFmtId="179" fontId="15" fillId="5" borderId="13" xfId="3" applyNumberFormat="1" applyFont="1" applyFill="1" applyBorder="1"/>
    <xf numFmtId="2" fontId="36" fillId="2" borderId="17" xfId="0" applyNumberFormat="1" applyFont="1" applyFill="1" applyBorder="1" applyAlignment="1">
      <alignment horizontal="center" vertical="center" wrapText="1"/>
    </xf>
    <xf numFmtId="0" fontId="143" fillId="0" borderId="0" xfId="33" applyFont="1"/>
    <xf numFmtId="0" fontId="141" fillId="0" borderId="24" xfId="0" applyFont="1" applyBorder="1" applyAlignment="1">
      <alignment horizontal="center"/>
    </xf>
    <xf numFmtId="173" fontId="29" fillId="2" borderId="6" xfId="1" applyNumberFormat="1" applyFont="1" applyFill="1" applyBorder="1" applyAlignment="1">
      <alignment vertical="center"/>
    </xf>
    <xf numFmtId="0" fontId="3" fillId="2" borderId="0" xfId="0" applyFont="1" applyFill="1" applyAlignment="1">
      <alignment horizontal="left" vertical="top" wrapText="1"/>
    </xf>
    <xf numFmtId="0" fontId="82" fillId="5" borderId="0" xfId="0" applyFont="1" applyFill="1" applyAlignment="1">
      <alignment wrapText="1"/>
    </xf>
    <xf numFmtId="0" fontId="119" fillId="0" borderId="0" xfId="11" applyFont="1" applyAlignment="1" applyProtection="1">
      <alignment horizontal="left"/>
      <protection locked="0"/>
    </xf>
    <xf numFmtId="0" fontId="119" fillId="0" borderId="18" xfId="11" applyFont="1" applyBorder="1"/>
    <xf numFmtId="0" fontId="144" fillId="0" borderId="0" xfId="0" applyFont="1" applyAlignment="1">
      <alignment vertical="center"/>
    </xf>
    <xf numFmtId="0" fontId="116" fillId="0" borderId="0" xfId="11" applyFont="1" applyAlignment="1" applyProtection="1">
      <alignment horizontal="left" vertical="center"/>
      <protection locked="0"/>
    </xf>
    <xf numFmtId="0" fontId="119" fillId="0" borderId="0" xfId="11" applyFont="1" applyAlignment="1" applyProtection="1">
      <alignment horizontal="left" vertical="center"/>
      <protection locked="0"/>
    </xf>
    <xf numFmtId="0" fontId="123" fillId="0" borderId="0" xfId="11" applyFont="1" applyAlignment="1">
      <alignment horizontal="left" vertical="justify"/>
    </xf>
    <xf numFmtId="0" fontId="39" fillId="5" borderId="0" xfId="0" applyFont="1" applyFill="1" applyAlignment="1">
      <alignment horizontal="center" wrapText="1"/>
    </xf>
    <xf numFmtId="0" fontId="39" fillId="5" borderId="0" xfId="0" applyFont="1" applyFill="1" applyAlignment="1">
      <alignment horizontal="center" vertical="center" wrapText="1"/>
    </xf>
    <xf numFmtId="0" fontId="36" fillId="2" borderId="0" xfId="0" applyFont="1" applyFill="1" applyAlignment="1">
      <alignment horizontal="center" vertical="center"/>
    </xf>
    <xf numFmtId="0" fontId="107" fillId="9" borderId="49" xfId="10" applyFill="1" applyBorder="1" applyAlignment="1" applyProtection="1">
      <alignment horizontal="center" vertical="center"/>
      <protection locked="0"/>
    </xf>
    <xf numFmtId="0" fontId="39" fillId="9" borderId="48" xfId="0" applyFont="1" applyFill="1" applyBorder="1" applyAlignment="1" applyProtection="1">
      <alignment horizontal="center" vertical="center"/>
      <protection locked="0"/>
    </xf>
    <xf numFmtId="0" fontId="105" fillId="0" borderId="0" xfId="0" applyFont="1" applyAlignment="1">
      <alignment horizontal="center" readingOrder="1"/>
    </xf>
    <xf numFmtId="0" fontId="39" fillId="9" borderId="53" xfId="0" applyFont="1" applyFill="1" applyBorder="1" applyAlignment="1" applyProtection="1">
      <alignment horizontal="center" vertical="center"/>
      <protection locked="0"/>
    </xf>
    <xf numFmtId="0" fontId="39" fillId="9" borderId="51" xfId="0" applyFont="1" applyFill="1" applyBorder="1" applyAlignment="1" applyProtection="1">
      <alignment horizontal="center" vertical="center"/>
      <protection locked="0"/>
    </xf>
    <xf numFmtId="0" fontId="39" fillId="9" borderId="49" xfId="0" applyFont="1" applyFill="1" applyBorder="1" applyAlignment="1" applyProtection="1">
      <alignment horizontal="center" vertical="center"/>
      <protection locked="0"/>
    </xf>
    <xf numFmtId="0" fontId="138" fillId="9" borderId="0" xfId="0" applyFont="1" applyFill="1" applyAlignment="1">
      <alignment horizontal="center" vertical="center"/>
    </xf>
    <xf numFmtId="0" fontId="39" fillId="9" borderId="49" xfId="0" applyFont="1" applyFill="1" applyBorder="1" applyAlignment="1">
      <alignment horizontal="center" vertical="center"/>
    </xf>
    <xf numFmtId="0" fontId="39" fillId="9" borderId="48" xfId="0" applyFont="1" applyFill="1" applyBorder="1" applyAlignment="1">
      <alignment horizontal="center" vertical="center"/>
    </xf>
    <xf numFmtId="0" fontId="39" fillId="9" borderId="49" xfId="0" applyFont="1" applyFill="1" applyBorder="1" applyAlignment="1" applyProtection="1">
      <alignment horizontal="center" vertical="center" wrapText="1"/>
      <protection locked="0"/>
    </xf>
    <xf numFmtId="0" fontId="39" fillId="9" borderId="48" xfId="0" applyFont="1" applyFill="1" applyBorder="1" applyAlignment="1" applyProtection="1">
      <alignment horizontal="center" vertical="center" wrapText="1"/>
      <protection locked="0"/>
    </xf>
    <xf numFmtId="0" fontId="39" fillId="9" borderId="55" xfId="0" applyFont="1" applyFill="1" applyBorder="1" applyAlignment="1" applyProtection="1">
      <alignment horizontal="center" vertical="center"/>
      <protection locked="0"/>
    </xf>
    <xf numFmtId="0" fontId="39" fillId="9" borderId="52" xfId="0" applyFont="1" applyFill="1" applyBorder="1" applyAlignment="1" applyProtection="1">
      <alignment horizontal="center" vertical="center"/>
      <protection locked="0"/>
    </xf>
    <xf numFmtId="0" fontId="32" fillId="2" borderId="45"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32" fillId="2" borderId="45" xfId="0" applyFont="1" applyFill="1" applyBorder="1" applyAlignment="1">
      <alignment horizontal="center" wrapText="1"/>
    </xf>
    <xf numFmtId="0" fontId="32" fillId="2" borderId="39" xfId="0" applyFont="1" applyFill="1" applyBorder="1" applyAlignment="1">
      <alignment horizontal="center" wrapText="1"/>
    </xf>
    <xf numFmtId="0" fontId="32" fillId="2" borderId="18" xfId="0" applyFont="1" applyFill="1" applyBorder="1" applyAlignment="1">
      <alignment horizontal="center" vertical="center"/>
    </xf>
    <xf numFmtId="2" fontId="80" fillId="2" borderId="13" xfId="0" applyNumberFormat="1" applyFont="1" applyFill="1" applyBorder="1" applyAlignment="1" applyProtection="1">
      <alignment horizontal="left" vertical="center" wrapText="1"/>
      <protection locked="0"/>
    </xf>
    <xf numFmtId="2" fontId="80" fillId="2" borderId="17" xfId="0" applyNumberFormat="1" applyFont="1" applyFill="1" applyBorder="1" applyAlignment="1" applyProtection="1">
      <alignment horizontal="left" vertical="center" wrapText="1"/>
      <protection locked="0"/>
    </xf>
    <xf numFmtId="0" fontId="32" fillId="2" borderId="13" xfId="0" applyFont="1" applyFill="1" applyBorder="1" applyAlignment="1">
      <alignment horizontal="center" vertical="center"/>
    </xf>
    <xf numFmtId="0" fontId="36" fillId="2" borderId="13" xfId="0" applyFont="1" applyFill="1" applyBorder="1" applyAlignment="1">
      <alignment horizontal="center" vertical="center" wrapText="1"/>
    </xf>
    <xf numFmtId="178" fontId="36" fillId="2" borderId="45" xfId="3" applyNumberFormat="1" applyFont="1" applyFill="1" applyBorder="1" applyAlignment="1" applyProtection="1">
      <alignment horizontal="center" vertical="center" wrapText="1"/>
    </xf>
    <xf numFmtId="178" fontId="36" fillId="2" borderId="39" xfId="3" applyNumberFormat="1" applyFont="1" applyFill="1" applyBorder="1" applyAlignment="1" applyProtection="1">
      <alignment horizontal="center" vertical="center" wrapText="1"/>
    </xf>
    <xf numFmtId="0" fontId="140" fillId="5" borderId="0" xfId="0" applyFont="1" applyFill="1" applyAlignment="1">
      <alignment horizontal="center" vertical="center"/>
    </xf>
    <xf numFmtId="0" fontId="36" fillId="2" borderId="45" xfId="0" applyFont="1" applyFill="1" applyBorder="1" applyAlignment="1">
      <alignment horizontal="center" vertical="center" wrapText="1"/>
    </xf>
    <xf numFmtId="0" fontId="36" fillId="2" borderId="39" xfId="0" applyFont="1" applyFill="1" applyBorder="1" applyAlignment="1">
      <alignment horizontal="center" vertical="center" wrapText="1"/>
    </xf>
    <xf numFmtId="178" fontId="138" fillId="5" borderId="0" xfId="0" applyNumberFormat="1" applyFont="1" applyFill="1" applyAlignment="1">
      <alignment horizontal="center" vertical="center"/>
    </xf>
    <xf numFmtId="0" fontId="46" fillId="9" borderId="1" xfId="0" applyFont="1" applyFill="1" applyBorder="1" applyAlignment="1">
      <alignment horizontal="left" vertical="center"/>
    </xf>
    <xf numFmtId="0" fontId="46" fillId="9" borderId="2" xfId="0" applyFont="1" applyFill="1" applyBorder="1" applyAlignment="1">
      <alignment horizontal="left" vertical="center"/>
    </xf>
    <xf numFmtId="0" fontId="46" fillId="9" borderId="3" xfId="0" applyFont="1" applyFill="1" applyBorder="1" applyAlignment="1">
      <alignment horizontal="left" vertical="center"/>
    </xf>
    <xf numFmtId="0" fontId="75" fillId="2" borderId="27" xfId="0" applyFont="1" applyFill="1" applyBorder="1" applyAlignment="1">
      <alignment horizontal="left" vertical="center"/>
    </xf>
    <xf numFmtId="0" fontId="75" fillId="2" borderId="13" xfId="0" applyFont="1" applyFill="1" applyBorder="1" applyAlignment="1">
      <alignment horizontal="left" vertical="center"/>
    </xf>
    <xf numFmtId="0" fontId="75" fillId="2" borderId="28" xfId="0" applyFont="1" applyFill="1" applyBorder="1" applyAlignment="1">
      <alignment horizontal="left" vertical="center"/>
    </xf>
    <xf numFmtId="0" fontId="75" fillId="2" borderId="29" xfId="0" applyFont="1" applyFill="1" applyBorder="1" applyAlignment="1">
      <alignment horizontal="left" vertical="center"/>
    </xf>
    <xf numFmtId="0" fontId="113" fillId="2" borderId="13" xfId="2" applyNumberFormat="1" applyFont="1" applyFill="1" applyBorder="1" applyAlignment="1">
      <alignment horizontal="center" vertical="center"/>
    </xf>
    <xf numFmtId="1" fontId="32" fillId="2" borderId="42" xfId="2" applyNumberFormat="1" applyFont="1" applyFill="1" applyBorder="1" applyAlignment="1">
      <alignment horizontal="center" vertical="center"/>
    </xf>
    <xf numFmtId="1" fontId="32" fillId="2" borderId="16" xfId="2" applyNumberFormat="1" applyFont="1" applyFill="1" applyBorder="1" applyAlignment="1">
      <alignment horizontal="center" vertical="center"/>
    </xf>
    <xf numFmtId="1" fontId="32" fillId="2" borderId="24" xfId="2" applyNumberFormat="1" applyFont="1" applyFill="1" applyBorder="1" applyAlignment="1">
      <alignment horizontal="center" vertical="center"/>
    </xf>
    <xf numFmtId="0" fontId="20" fillId="5" borderId="42" xfId="0" applyFont="1" applyFill="1" applyBorder="1" applyAlignment="1">
      <alignment horizontal="center" vertical="center" wrapText="1"/>
    </xf>
    <xf numFmtId="0" fontId="20" fillId="5" borderId="24" xfId="0" applyFont="1" applyFill="1" applyBorder="1" applyAlignment="1">
      <alignment horizontal="center" vertical="center" wrapText="1"/>
    </xf>
    <xf numFmtId="173" fontId="82" fillId="5" borderId="41" xfId="1" applyNumberFormat="1" applyFont="1" applyFill="1" applyBorder="1" applyAlignment="1">
      <alignment horizontal="center" vertical="center"/>
    </xf>
    <xf numFmtId="173" fontId="82" fillId="5" borderId="40" xfId="1" applyNumberFormat="1" applyFont="1" applyFill="1" applyBorder="1" applyAlignment="1">
      <alignment horizontal="center" vertical="center"/>
    </xf>
    <xf numFmtId="173" fontId="82" fillId="5" borderId="39" xfId="1" applyNumberFormat="1"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3" fillId="5" borderId="27" xfId="0" applyFont="1" applyFill="1" applyBorder="1" applyAlignment="1">
      <alignment horizontal="center" vertical="top" wrapText="1"/>
    </xf>
    <xf numFmtId="0" fontId="3" fillId="5" borderId="13" xfId="0" applyFont="1" applyFill="1" applyBorder="1" applyAlignment="1">
      <alignment horizontal="center" vertical="top" wrapText="1"/>
    </xf>
    <xf numFmtId="0" fontId="73" fillId="5" borderId="1"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33" xfId="0" applyFont="1" applyFill="1" applyBorder="1" applyAlignment="1">
      <alignment horizontal="center" vertical="center" wrapText="1"/>
    </xf>
    <xf numFmtId="0" fontId="73" fillId="5" borderId="32" xfId="0" applyFont="1" applyFill="1" applyBorder="1" applyAlignment="1">
      <alignment horizontal="center" vertical="center" wrapText="1"/>
    </xf>
    <xf numFmtId="0" fontId="73" fillId="5" borderId="18" xfId="0" applyFont="1" applyFill="1" applyBorder="1" applyAlignment="1">
      <alignment horizontal="center" vertical="center" wrapText="1"/>
    </xf>
    <xf numFmtId="0" fontId="73" fillId="5" borderId="25" xfId="0" applyFont="1" applyFill="1" applyBorder="1" applyAlignment="1">
      <alignment horizontal="center" vertical="center" wrapText="1"/>
    </xf>
    <xf numFmtId="0" fontId="114" fillId="2" borderId="0" xfId="0" applyFont="1" applyFill="1" applyAlignment="1">
      <alignment horizontal="center" vertical="center" wrapText="1"/>
    </xf>
    <xf numFmtId="0" fontId="3" fillId="5" borderId="4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5" borderId="29" xfId="0" applyFont="1" applyFill="1" applyBorder="1" applyAlignment="1">
      <alignment horizontal="center" vertical="center" wrapText="1"/>
    </xf>
    <xf numFmtId="1" fontId="113" fillId="2" borderId="13" xfId="2" applyNumberFormat="1"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37" xfId="0" applyFont="1" applyFill="1" applyBorder="1" applyAlignment="1">
      <alignment horizontal="center" vertical="top" wrapText="1"/>
    </xf>
    <xf numFmtId="0" fontId="3" fillId="5" borderId="22" xfId="0" applyFont="1" applyFill="1" applyBorder="1" applyAlignment="1">
      <alignment horizontal="center" vertical="top" wrapText="1"/>
    </xf>
    <xf numFmtId="0" fontId="73" fillId="5" borderId="36" xfId="0" applyFont="1" applyFill="1" applyBorder="1" applyAlignment="1">
      <alignment horizontal="center" vertical="center" wrapText="1"/>
    </xf>
    <xf numFmtId="0" fontId="73" fillId="5" borderId="17" xfId="0" applyFont="1" applyFill="1" applyBorder="1" applyAlignment="1">
      <alignment horizontal="center" vertical="center" wrapText="1"/>
    </xf>
    <xf numFmtId="0" fontId="3" fillId="5" borderId="42" xfId="0" applyFont="1" applyFill="1" applyBorder="1" applyAlignment="1">
      <alignment horizontal="center" vertical="top" wrapText="1"/>
    </xf>
    <xf numFmtId="0" fontId="73" fillId="5" borderId="43" xfId="0" applyFont="1" applyFill="1" applyBorder="1" applyAlignment="1">
      <alignment horizontal="center" vertical="center" wrapText="1"/>
    </xf>
    <xf numFmtId="0" fontId="73" fillId="5" borderId="46" xfId="0" applyFont="1" applyFill="1" applyBorder="1" applyAlignment="1">
      <alignment horizontal="center" vertical="center" wrapText="1"/>
    </xf>
    <xf numFmtId="0" fontId="73" fillId="5" borderId="42" xfId="0" applyFont="1" applyFill="1" applyBorder="1" applyAlignment="1">
      <alignment horizontal="center" vertical="center" wrapText="1"/>
    </xf>
    <xf numFmtId="0" fontId="73" fillId="5" borderId="24" xfId="0" applyFont="1" applyFill="1" applyBorder="1" applyAlignment="1">
      <alignment horizontal="center" vertical="center" wrapText="1"/>
    </xf>
    <xf numFmtId="0" fontId="80" fillId="5" borderId="0" xfId="0" applyFont="1" applyFill="1" applyAlignment="1">
      <alignment horizontal="center"/>
    </xf>
    <xf numFmtId="0" fontId="71" fillId="5" borderId="27" xfId="0" applyFont="1" applyFill="1" applyBorder="1" applyAlignment="1">
      <alignment horizontal="center" vertical="top" wrapText="1"/>
    </xf>
    <xf numFmtId="0" fontId="71" fillId="5" borderId="13" xfId="0" applyFont="1" applyFill="1" applyBorder="1" applyAlignment="1">
      <alignment horizontal="center" vertical="top" wrapText="1"/>
    </xf>
    <xf numFmtId="0" fontId="71" fillId="5" borderId="42" xfId="0" applyFont="1" applyFill="1" applyBorder="1" applyAlignment="1">
      <alignment horizontal="center" vertical="top" wrapText="1"/>
    </xf>
    <xf numFmtId="0" fontId="0" fillId="2" borderId="0" xfId="0" applyFill="1" applyAlignment="1">
      <alignment horizontal="left" vertical="center" wrapText="1"/>
    </xf>
    <xf numFmtId="0" fontId="102" fillId="5" borderId="0" xfId="0" applyFont="1" applyFill="1" applyAlignment="1">
      <alignment horizontal="center"/>
    </xf>
    <xf numFmtId="0" fontId="108" fillId="2" borderId="0" xfId="0" applyFont="1" applyFill="1" applyAlignment="1">
      <alignment horizontal="left" vertical="center" wrapText="1"/>
    </xf>
    <xf numFmtId="0" fontId="129" fillId="2" borderId="0" xfId="0" applyFont="1" applyFill="1" applyAlignment="1">
      <alignment horizontal="justify" vertical="center" wrapText="1"/>
    </xf>
    <xf numFmtId="0" fontId="129" fillId="2" borderId="0" xfId="0" applyFont="1" applyFill="1" applyAlignment="1">
      <alignment horizontal="justify" vertical="top" wrapText="1"/>
    </xf>
    <xf numFmtId="0" fontId="130" fillId="4" borderId="0" xfId="0" applyFont="1" applyFill="1" applyAlignment="1">
      <alignment horizontal="center"/>
    </xf>
    <xf numFmtId="0" fontId="75" fillId="2" borderId="0" xfId="0" applyFont="1" applyFill="1" applyAlignment="1">
      <alignment horizontal="center" vertical="center"/>
    </xf>
    <xf numFmtId="0" fontId="3" fillId="2" borderId="0" xfId="0" applyFont="1" applyFill="1" applyAlignment="1">
      <alignment horizontal="left" vertical="top" wrapText="1"/>
    </xf>
    <xf numFmtId="0" fontId="99" fillId="2" borderId="0" xfId="0" applyFont="1" applyFill="1" applyAlignment="1">
      <alignment horizontal="center" vertical="center"/>
    </xf>
    <xf numFmtId="173" fontId="36" fillId="2" borderId="45" xfId="1" applyNumberFormat="1" applyFont="1" applyFill="1" applyBorder="1" applyAlignment="1">
      <alignment horizontal="center" vertical="center"/>
    </xf>
    <xf numFmtId="173" fontId="36" fillId="2" borderId="40" xfId="1" applyNumberFormat="1" applyFont="1" applyFill="1" applyBorder="1" applyAlignment="1">
      <alignment horizontal="center" vertical="center"/>
    </xf>
    <xf numFmtId="173" fontId="36" fillId="2" borderId="39" xfId="1" applyNumberFormat="1" applyFont="1" applyFill="1" applyBorder="1" applyAlignment="1">
      <alignment horizontal="center" vertical="center"/>
    </xf>
    <xf numFmtId="0" fontId="71" fillId="5" borderId="37" xfId="0" applyFont="1" applyFill="1" applyBorder="1" applyAlignment="1">
      <alignment horizontal="center" vertical="top" wrapText="1"/>
    </xf>
    <xf numFmtId="0" fontId="71" fillId="5" borderId="22" xfId="0" applyFont="1" applyFill="1" applyBorder="1" applyAlignment="1">
      <alignment horizontal="center" vertical="top" wrapText="1"/>
    </xf>
    <xf numFmtId="0" fontId="36" fillId="2" borderId="13" xfId="2" applyNumberFormat="1" applyFont="1" applyFill="1" applyBorder="1" applyAlignment="1">
      <alignment horizontal="center" vertical="center"/>
    </xf>
    <xf numFmtId="173" fontId="36" fillId="5" borderId="41" xfId="1" applyNumberFormat="1" applyFont="1" applyFill="1" applyBorder="1" applyAlignment="1">
      <alignment horizontal="center" vertical="center"/>
    </xf>
    <xf numFmtId="173" fontId="36" fillId="5" borderId="40" xfId="1" applyNumberFormat="1" applyFont="1" applyFill="1" applyBorder="1" applyAlignment="1">
      <alignment horizontal="center" vertical="center"/>
    </xf>
    <xf numFmtId="173" fontId="36" fillId="5" borderId="39" xfId="1" applyNumberFormat="1" applyFont="1" applyFill="1" applyBorder="1" applyAlignment="1">
      <alignment horizontal="center" vertical="center"/>
    </xf>
    <xf numFmtId="0" fontId="11" fillId="2" borderId="27"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1" fontId="36" fillId="2" borderId="13" xfId="2" applyNumberFormat="1" applyFont="1" applyFill="1" applyBorder="1" applyAlignment="1">
      <alignment horizontal="center" vertical="center"/>
    </xf>
    <xf numFmtId="0" fontId="73" fillId="5" borderId="13" xfId="14" applyFont="1" applyFill="1" applyBorder="1" applyAlignment="1">
      <alignment horizontal="center"/>
    </xf>
    <xf numFmtId="0" fontId="20" fillId="5" borderId="13" xfId="14" applyFont="1" applyFill="1" applyBorder="1" applyAlignment="1">
      <alignment horizontal="center"/>
    </xf>
    <xf numFmtId="0" fontId="3" fillId="5" borderId="13" xfId="14" applyFill="1" applyBorder="1" applyAlignment="1">
      <alignment horizontal="center"/>
    </xf>
    <xf numFmtId="0" fontId="3" fillId="5" borderId="42" xfId="14" applyFill="1" applyBorder="1" applyAlignment="1">
      <alignment horizontal="center"/>
    </xf>
    <xf numFmtId="0" fontId="3" fillId="5" borderId="16" xfId="14" applyFill="1" applyBorder="1" applyAlignment="1">
      <alignment horizontal="center"/>
    </xf>
    <xf numFmtId="0" fontId="3" fillId="5" borderId="24" xfId="14" applyFill="1" applyBorder="1" applyAlignment="1">
      <alignment horizontal="center"/>
    </xf>
    <xf numFmtId="14" fontId="3" fillId="5" borderId="42" xfId="14" applyNumberFormat="1" applyFill="1" applyBorder="1" applyAlignment="1">
      <alignment horizontal="center"/>
    </xf>
    <xf numFmtId="9" fontId="3" fillId="5" borderId="13" xfId="14" applyNumberFormat="1" applyFill="1" applyBorder="1" applyAlignment="1">
      <alignment horizontal="center"/>
    </xf>
    <xf numFmtId="0" fontId="3" fillId="5" borderId="42" xfId="12" applyNumberFormat="1" applyFill="1" applyBorder="1" applyAlignment="1">
      <alignment horizontal="center"/>
    </xf>
    <xf numFmtId="0" fontId="3" fillId="5" borderId="16" xfId="12" applyNumberFormat="1" applyFill="1" applyBorder="1" applyAlignment="1">
      <alignment horizontal="center"/>
    </xf>
    <xf numFmtId="0" fontId="3" fillId="5" borderId="24" xfId="12" applyNumberFormat="1" applyFill="1" applyBorder="1" applyAlignment="1">
      <alignment horizontal="center"/>
    </xf>
    <xf numFmtId="0" fontId="20" fillId="5" borderId="13" xfId="14" applyFont="1" applyFill="1" applyBorder="1" applyAlignment="1">
      <alignment horizontal="left"/>
    </xf>
    <xf numFmtId="1" fontId="3" fillId="5" borderId="42" xfId="12" applyNumberFormat="1" applyFill="1" applyBorder="1" applyAlignment="1">
      <alignment horizontal="center"/>
    </xf>
    <xf numFmtId="0" fontId="125" fillId="5" borderId="13" xfId="14" applyFont="1" applyFill="1" applyBorder="1" applyAlignment="1">
      <alignment horizontal="center"/>
    </xf>
    <xf numFmtId="167" fontId="3" fillId="5" borderId="42" xfId="12" applyFill="1" applyBorder="1" applyAlignment="1">
      <alignment horizontal="center"/>
    </xf>
    <xf numFmtId="167" fontId="3" fillId="5" borderId="16" xfId="12" applyFill="1" applyBorder="1" applyAlignment="1">
      <alignment horizontal="center"/>
    </xf>
    <xf numFmtId="167" fontId="3" fillId="5" borderId="24" xfId="12" applyFill="1" applyBorder="1" applyAlignment="1">
      <alignment horizontal="center"/>
    </xf>
    <xf numFmtId="0" fontId="119" fillId="0" borderId="0" xfId="11" applyFont="1" applyAlignment="1">
      <alignment horizontal="center"/>
    </xf>
    <xf numFmtId="0" fontId="119" fillId="0" borderId="18" xfId="11" applyFont="1" applyBorder="1" applyAlignment="1">
      <alignment horizontal="center"/>
    </xf>
    <xf numFmtId="0" fontId="118" fillId="17" borderId="13" xfId="11" applyFont="1" applyFill="1" applyBorder="1" applyAlignment="1">
      <alignment horizontal="left" vertical="center"/>
    </xf>
    <xf numFmtId="0" fontId="116" fillId="0" borderId="0" xfId="11" applyFont="1" applyAlignment="1">
      <alignment horizontal="left" vertical="center"/>
    </xf>
    <xf numFmtId="0" fontId="116" fillId="0" borderId="0" xfId="11" applyFont="1" applyAlignment="1">
      <alignment horizontal="left"/>
    </xf>
    <xf numFmtId="14" fontId="116" fillId="0" borderId="16" xfId="11" applyNumberFormat="1" applyFont="1" applyBorder="1" applyAlignment="1">
      <alignment horizontal="center"/>
    </xf>
    <xf numFmtId="0" fontId="116" fillId="0" borderId="0" xfId="11" applyFont="1" applyAlignment="1">
      <alignment horizontal="center" vertical="center"/>
    </xf>
    <xf numFmtId="0" fontId="116" fillId="0" borderId="0" xfId="11" applyFont="1" applyAlignment="1">
      <alignment horizontal="center"/>
    </xf>
    <xf numFmtId="0" fontId="117" fillId="0" borderId="0" xfId="11" applyFont="1" applyAlignment="1">
      <alignment horizontal="left"/>
    </xf>
    <xf numFmtId="177" fontId="19" fillId="0" borderId="13" xfId="16" applyNumberFormat="1" applyFont="1" applyBorder="1" applyAlignment="1" applyProtection="1">
      <alignment horizontal="center" vertical="center"/>
    </xf>
    <xf numFmtId="0" fontId="119" fillId="0" borderId="16" xfId="11" applyFont="1" applyBorder="1" applyAlignment="1">
      <alignment horizontal="left" vertical="center"/>
    </xf>
    <xf numFmtId="1" fontId="119" fillId="0" borderId="0" xfId="11" applyNumberFormat="1" applyFont="1" applyAlignment="1">
      <alignment horizontal="center"/>
    </xf>
    <xf numFmtId="1" fontId="119" fillId="0" borderId="18" xfId="11" applyNumberFormat="1" applyFont="1" applyBorder="1" applyAlignment="1">
      <alignment horizontal="center"/>
    </xf>
    <xf numFmtId="0" fontId="119" fillId="0" borderId="0" xfId="11" applyFont="1" applyAlignment="1" applyProtection="1">
      <alignment horizontal="left"/>
      <protection locked="0"/>
    </xf>
    <xf numFmtId="0" fontId="119" fillId="0" borderId="18" xfId="11" applyFont="1" applyBorder="1" applyAlignment="1" applyProtection="1">
      <alignment horizontal="left"/>
      <protection locked="0"/>
    </xf>
    <xf numFmtId="0" fontId="120" fillId="0" borderId="0" xfId="11" applyFont="1" applyAlignment="1">
      <alignment horizontal="center"/>
    </xf>
    <xf numFmtId="0" fontId="116" fillId="0" borderId="18" xfId="11" applyFont="1" applyBorder="1" applyAlignment="1">
      <alignment horizontal="center"/>
    </xf>
    <xf numFmtId="0" fontId="117" fillId="5" borderId="0" xfId="11" applyFont="1" applyFill="1" applyAlignment="1">
      <alignment horizontal="left"/>
    </xf>
    <xf numFmtId="0" fontId="116" fillId="5" borderId="20" xfId="11" applyFont="1" applyFill="1" applyBorder="1" applyAlignment="1">
      <alignment horizontal="left"/>
    </xf>
    <xf numFmtId="0" fontId="116" fillId="5" borderId="0" xfId="11" applyFont="1" applyFill="1" applyAlignment="1">
      <alignment horizontal="left"/>
    </xf>
    <xf numFmtId="0" fontId="119" fillId="5" borderId="0" xfId="11" applyFont="1" applyFill="1" applyAlignment="1">
      <alignment horizontal="center"/>
    </xf>
    <xf numFmtId="0" fontId="119" fillId="5" borderId="18" xfId="11" applyFont="1" applyFill="1" applyBorder="1" applyAlignment="1">
      <alignment horizontal="center"/>
    </xf>
    <xf numFmtId="0" fontId="116" fillId="0" borderId="0" xfId="11" applyFont="1" applyAlignment="1" applyProtection="1">
      <alignment horizontal="center"/>
      <protection locked="0"/>
    </xf>
    <xf numFmtId="0" fontId="116" fillId="0" borderId="18" xfId="11" applyFont="1" applyBorder="1" applyAlignment="1" applyProtection="1">
      <alignment horizontal="center"/>
      <protection locked="0"/>
    </xf>
    <xf numFmtId="14" fontId="119" fillId="0" borderId="0" xfId="11" applyNumberFormat="1" applyFont="1" applyAlignment="1" applyProtection="1">
      <alignment horizontal="center"/>
      <protection locked="0"/>
    </xf>
    <xf numFmtId="0" fontId="119" fillId="0" borderId="0" xfId="11" applyFont="1" applyAlignment="1" applyProtection="1">
      <alignment horizontal="center"/>
      <protection locked="0"/>
    </xf>
    <xf numFmtId="0" fontId="119" fillId="0" borderId="18" xfId="11" applyFont="1" applyBorder="1" applyAlignment="1" applyProtection="1">
      <alignment horizontal="center"/>
      <protection locked="0"/>
    </xf>
    <xf numFmtId="167" fontId="19" fillId="0" borderId="0" xfId="12" applyFont="1" applyBorder="1" applyAlignment="1" applyProtection="1">
      <alignment horizontal="center"/>
    </xf>
    <xf numFmtId="167" fontId="19" fillId="0" borderId="18" xfId="12" applyFont="1" applyBorder="1" applyAlignment="1" applyProtection="1">
      <alignment horizontal="center"/>
    </xf>
    <xf numFmtId="0" fontId="121" fillId="16" borderId="56" xfId="11" applyFont="1" applyFill="1" applyBorder="1" applyAlignment="1">
      <alignment horizontal="center" vertical="center"/>
    </xf>
    <xf numFmtId="0" fontId="121" fillId="16" borderId="20" xfId="11" applyFont="1" applyFill="1" applyBorder="1" applyAlignment="1">
      <alignment horizontal="center" vertical="center"/>
    </xf>
    <xf numFmtId="0" fontId="121" fillId="16" borderId="57" xfId="11" applyFont="1" applyFill="1" applyBorder="1" applyAlignment="1">
      <alignment horizontal="center" vertical="center"/>
    </xf>
    <xf numFmtId="0" fontId="121" fillId="16" borderId="14" xfId="11" applyFont="1" applyFill="1" applyBorder="1" applyAlignment="1">
      <alignment horizontal="center" vertical="center"/>
    </xf>
    <xf numFmtId="0" fontId="121" fillId="16" borderId="0" xfId="11" applyFont="1" applyFill="1" applyAlignment="1">
      <alignment horizontal="center" vertical="center"/>
    </xf>
    <xf numFmtId="0" fontId="121" fillId="16" borderId="26" xfId="11" applyFont="1" applyFill="1" applyBorder="1" applyAlignment="1">
      <alignment horizontal="center" vertical="center"/>
    </xf>
    <xf numFmtId="0" fontId="121" fillId="16" borderId="47" xfId="11" applyFont="1" applyFill="1" applyBorder="1" applyAlignment="1">
      <alignment horizontal="center" vertical="center"/>
    </xf>
    <xf numFmtId="0" fontId="121" fillId="16" borderId="18" xfId="11" applyFont="1" applyFill="1" applyBorder="1" applyAlignment="1">
      <alignment horizontal="center" vertical="center"/>
    </xf>
    <xf numFmtId="0" fontId="121" fillId="16" borderId="25" xfId="11" applyFont="1" applyFill="1" applyBorder="1" applyAlignment="1">
      <alignment horizontal="center" vertical="center"/>
    </xf>
    <xf numFmtId="167" fontId="19" fillId="5" borderId="56" xfId="12" applyFont="1" applyFill="1" applyBorder="1" applyAlignment="1" applyProtection="1">
      <alignment horizontal="center" vertical="center"/>
    </xf>
    <xf numFmtId="167" fontId="19" fillId="5" borderId="20" xfId="12" applyFont="1" applyFill="1" applyBorder="1" applyAlignment="1" applyProtection="1">
      <alignment horizontal="center" vertical="center"/>
    </xf>
    <xf numFmtId="167" fontId="19" fillId="5" borderId="57" xfId="12" applyFont="1" applyFill="1" applyBorder="1" applyAlignment="1" applyProtection="1">
      <alignment horizontal="center" vertical="center"/>
    </xf>
    <xf numFmtId="167" fontId="19" fillId="5" borderId="14" xfId="12" applyFont="1" applyFill="1" applyBorder="1" applyAlignment="1" applyProtection="1">
      <alignment horizontal="center" vertical="center"/>
    </xf>
    <xf numFmtId="167" fontId="19" fillId="5" borderId="0" xfId="12" applyFont="1" applyFill="1" applyBorder="1" applyAlignment="1" applyProtection="1">
      <alignment horizontal="center" vertical="center"/>
    </xf>
    <xf numFmtId="167" fontId="19" fillId="5" borderId="26" xfId="12" applyFont="1" applyFill="1" applyBorder="1" applyAlignment="1" applyProtection="1">
      <alignment horizontal="center" vertical="center"/>
    </xf>
    <xf numFmtId="167" fontId="19" fillId="5" borderId="47" xfId="12" applyFont="1" applyFill="1" applyBorder="1" applyAlignment="1" applyProtection="1">
      <alignment horizontal="center" vertical="center"/>
    </xf>
    <xf numFmtId="167" fontId="19" fillId="5" borderId="18" xfId="12" applyFont="1" applyFill="1" applyBorder="1" applyAlignment="1" applyProtection="1">
      <alignment horizontal="center" vertical="center"/>
    </xf>
    <xf numFmtId="167" fontId="19" fillId="5" borderId="25" xfId="12" applyFont="1" applyFill="1" applyBorder="1" applyAlignment="1" applyProtection="1">
      <alignment horizontal="center" vertical="center"/>
    </xf>
    <xf numFmtId="0" fontId="119" fillId="5" borderId="56" xfId="11" applyFont="1" applyFill="1" applyBorder="1" applyAlignment="1">
      <alignment horizontal="center" vertical="center"/>
    </xf>
    <xf numFmtId="0" fontId="119" fillId="5" borderId="20" xfId="11" applyFont="1" applyFill="1" applyBorder="1" applyAlignment="1">
      <alignment horizontal="center" vertical="center"/>
    </xf>
    <xf numFmtId="0" fontId="119" fillId="5" borderId="57" xfId="11" applyFont="1" applyFill="1" applyBorder="1" applyAlignment="1">
      <alignment horizontal="center" vertical="center"/>
    </xf>
    <xf numFmtId="0" fontId="119" fillId="5" borderId="14" xfId="11" applyFont="1" applyFill="1" applyBorder="1" applyAlignment="1">
      <alignment horizontal="center" vertical="center"/>
    </xf>
    <xf numFmtId="0" fontId="119" fillId="5" borderId="0" xfId="11" applyFont="1" applyFill="1" applyAlignment="1">
      <alignment horizontal="center" vertical="center"/>
    </xf>
    <xf numFmtId="0" fontId="119" fillId="5" borderId="26" xfId="11" applyFont="1" applyFill="1" applyBorder="1" applyAlignment="1">
      <alignment horizontal="center" vertical="center"/>
    </xf>
    <xf numFmtId="0" fontId="119" fillId="5" borderId="47" xfId="11" applyFont="1" applyFill="1" applyBorder="1" applyAlignment="1">
      <alignment horizontal="center" vertical="center"/>
    </xf>
    <xf numFmtId="0" fontId="119" fillId="5" borderId="18" xfId="11" applyFont="1" applyFill="1" applyBorder="1" applyAlignment="1">
      <alignment horizontal="center" vertical="center"/>
    </xf>
    <xf numFmtId="0" fontId="119" fillId="5" borderId="25" xfId="11" applyFont="1" applyFill="1" applyBorder="1" applyAlignment="1">
      <alignment horizontal="center" vertical="center"/>
    </xf>
    <xf numFmtId="0" fontId="119" fillId="5" borderId="13" xfId="11" applyFont="1" applyFill="1" applyBorder="1" applyAlignment="1">
      <alignment horizontal="center" vertical="center"/>
    </xf>
    <xf numFmtId="0" fontId="121" fillId="16" borderId="13" xfId="11" applyFont="1" applyFill="1" applyBorder="1" applyAlignment="1">
      <alignment horizontal="center" vertical="center"/>
    </xf>
    <xf numFmtId="0" fontId="19" fillId="5" borderId="56" xfId="11" applyFont="1" applyFill="1" applyBorder="1" applyAlignment="1">
      <alignment horizontal="center" vertical="center"/>
    </xf>
    <xf numFmtId="0" fontId="19" fillId="5" borderId="20" xfId="11" applyFont="1" applyFill="1" applyBorder="1" applyAlignment="1">
      <alignment horizontal="center" vertical="center"/>
    </xf>
    <xf numFmtId="0" fontId="19" fillId="5" borderId="57" xfId="11" applyFont="1" applyFill="1" applyBorder="1" applyAlignment="1">
      <alignment horizontal="center" vertical="center"/>
    </xf>
    <xf numFmtId="0" fontId="19" fillId="5" borderId="14" xfId="11" applyFont="1" applyFill="1" applyBorder="1" applyAlignment="1">
      <alignment horizontal="center" vertical="center"/>
    </xf>
    <xf numFmtId="0" fontId="19" fillId="5" borderId="0" xfId="11" applyFont="1" applyFill="1" applyAlignment="1">
      <alignment horizontal="center" vertical="center"/>
    </xf>
    <xf numFmtId="0" fontId="19" fillId="5" borderId="26" xfId="11" applyFont="1" applyFill="1" applyBorder="1" applyAlignment="1">
      <alignment horizontal="center" vertical="center"/>
    </xf>
    <xf numFmtId="0" fontId="19" fillId="5" borderId="47" xfId="11" applyFont="1" applyFill="1" applyBorder="1" applyAlignment="1">
      <alignment horizontal="center" vertical="center"/>
    </xf>
    <xf numFmtId="0" fontId="19" fillId="5" borderId="18" xfId="11" applyFont="1" applyFill="1" applyBorder="1" applyAlignment="1">
      <alignment horizontal="center" vertical="center"/>
    </xf>
    <xf numFmtId="0" fontId="19" fillId="5" borderId="25" xfId="11" applyFont="1" applyFill="1" applyBorder="1" applyAlignment="1">
      <alignment horizontal="center" vertical="center"/>
    </xf>
    <xf numFmtId="0" fontId="116" fillId="5" borderId="13" xfId="11" applyFont="1" applyFill="1" applyBorder="1" applyAlignment="1">
      <alignment horizontal="center" vertical="center"/>
    </xf>
    <xf numFmtId="9" fontId="19" fillId="5" borderId="13" xfId="13" applyFont="1" applyFill="1" applyBorder="1" applyAlignment="1" applyProtection="1">
      <alignment horizontal="center" vertical="center"/>
    </xf>
    <xf numFmtId="0" fontId="121" fillId="16" borderId="13" xfId="11" applyFont="1" applyFill="1" applyBorder="1" applyAlignment="1">
      <alignment horizontal="center" vertical="center" wrapText="1"/>
    </xf>
    <xf numFmtId="0" fontId="117" fillId="18" borderId="13" xfId="11" applyFont="1" applyFill="1" applyBorder="1" applyAlignment="1">
      <alignment horizontal="center" vertical="center"/>
    </xf>
    <xf numFmtId="0" fontId="119" fillId="0" borderId="13" xfId="11" applyFont="1" applyBorder="1" applyAlignment="1">
      <alignment horizontal="center"/>
    </xf>
    <xf numFmtId="9" fontId="19" fillId="0" borderId="13" xfId="13" applyFont="1" applyBorder="1" applyAlignment="1" applyProtection="1">
      <alignment horizontal="center"/>
    </xf>
    <xf numFmtId="0" fontId="128" fillId="0" borderId="20" xfId="11" applyFont="1" applyBorder="1" applyAlignment="1">
      <alignment horizontal="left" vertical="center"/>
    </xf>
    <xf numFmtId="0" fontId="128" fillId="0" borderId="18" xfId="11" applyFont="1" applyBorder="1" applyAlignment="1">
      <alignment horizontal="left" vertical="center"/>
    </xf>
    <xf numFmtId="0" fontId="128" fillId="0" borderId="20" xfId="11" applyFont="1" applyBorder="1" applyAlignment="1">
      <alignment horizontal="center" vertical="center"/>
    </xf>
    <xf numFmtId="0" fontId="128" fillId="0" borderId="18" xfId="11" applyFont="1" applyBorder="1" applyAlignment="1">
      <alignment horizontal="center" vertical="center"/>
    </xf>
    <xf numFmtId="0" fontId="117" fillId="0" borderId="20" xfId="11" applyFont="1" applyBorder="1" applyAlignment="1">
      <alignment horizontal="left"/>
    </xf>
    <xf numFmtId="0" fontId="116" fillId="0" borderId="0" xfId="11" applyFont="1" applyAlignment="1">
      <alignment horizontal="left" vertical="top" wrapText="1"/>
    </xf>
    <xf numFmtId="0" fontId="116" fillId="0" borderId="13" xfId="11" applyFont="1" applyBorder="1" applyAlignment="1">
      <alignment horizontal="center"/>
    </xf>
    <xf numFmtId="0" fontId="128" fillId="0" borderId="13" xfId="11" applyFont="1" applyBorder="1" applyAlignment="1">
      <alignment horizontal="left" vertical="center" wrapText="1"/>
    </xf>
    <xf numFmtId="0" fontId="117" fillId="0" borderId="13" xfId="11" applyFont="1" applyBorder="1" applyAlignment="1">
      <alignment horizontal="center" vertical="center"/>
    </xf>
    <xf numFmtId="9" fontId="126" fillId="0" borderId="56" xfId="13" applyFont="1" applyBorder="1" applyAlignment="1" applyProtection="1">
      <alignment horizontal="center" vertical="center"/>
    </xf>
    <xf numFmtId="9" fontId="126" fillId="0" borderId="20" xfId="13" applyFont="1" applyBorder="1" applyAlignment="1" applyProtection="1">
      <alignment horizontal="center" vertical="center"/>
    </xf>
    <xf numFmtId="9" fontId="126" fillId="0" borderId="57" xfId="13" applyFont="1" applyBorder="1" applyAlignment="1" applyProtection="1">
      <alignment horizontal="center" vertical="center"/>
    </xf>
    <xf numFmtId="9" fontId="126" fillId="0" borderId="47" xfId="13" applyFont="1" applyBorder="1" applyAlignment="1" applyProtection="1">
      <alignment horizontal="center" vertical="center"/>
    </xf>
    <xf numFmtId="9" fontId="126" fillId="0" borderId="18" xfId="13" applyFont="1" applyBorder="1" applyAlignment="1" applyProtection="1">
      <alignment horizontal="center" vertical="center"/>
    </xf>
    <xf numFmtId="9" fontId="126" fillId="0" borderId="25" xfId="13" applyFont="1" applyBorder="1" applyAlignment="1" applyProtection="1">
      <alignment horizontal="center" vertical="center"/>
    </xf>
    <xf numFmtId="167" fontId="127" fillId="0" borderId="13" xfId="12" applyFont="1" applyBorder="1" applyAlignment="1" applyProtection="1">
      <alignment horizontal="center" vertical="center"/>
    </xf>
    <xf numFmtId="177" fontId="126" fillId="0" borderId="42" xfId="12" applyNumberFormat="1" applyFont="1" applyBorder="1" applyAlignment="1" applyProtection="1">
      <alignment horizontal="center" vertical="center"/>
    </xf>
    <xf numFmtId="177" fontId="126" fillId="0" borderId="16" xfId="12" applyNumberFormat="1" applyFont="1" applyBorder="1" applyAlignment="1" applyProtection="1">
      <alignment horizontal="center" vertical="center"/>
    </xf>
    <xf numFmtId="177" fontId="126" fillId="0" borderId="24" xfId="12" applyNumberFormat="1" applyFont="1" applyBorder="1" applyAlignment="1" applyProtection="1">
      <alignment horizontal="center" vertical="center"/>
    </xf>
    <xf numFmtId="177" fontId="126" fillId="0" borderId="56" xfId="12" applyNumberFormat="1" applyFont="1" applyBorder="1" applyAlignment="1" applyProtection="1">
      <alignment horizontal="center" vertical="center"/>
    </xf>
    <xf numFmtId="177" fontId="126" fillId="0" borderId="20" xfId="12" applyNumberFormat="1" applyFont="1" applyBorder="1" applyAlignment="1" applyProtection="1">
      <alignment horizontal="center" vertical="center"/>
    </xf>
    <xf numFmtId="177" fontId="126" fillId="0" borderId="57" xfId="12" applyNumberFormat="1" applyFont="1" applyBorder="1" applyAlignment="1" applyProtection="1">
      <alignment horizontal="center" vertical="center"/>
    </xf>
    <xf numFmtId="177" fontId="126" fillId="0" borderId="47" xfId="12" applyNumberFormat="1" applyFont="1" applyBorder="1" applyAlignment="1" applyProtection="1">
      <alignment horizontal="center" vertical="center"/>
    </xf>
    <xf numFmtId="177" fontId="126" fillId="0" borderId="18" xfId="12" applyNumberFormat="1" applyFont="1" applyBorder="1" applyAlignment="1" applyProtection="1">
      <alignment horizontal="center" vertical="center"/>
    </xf>
    <xf numFmtId="177" fontId="126" fillId="0" borderId="25" xfId="12" applyNumberFormat="1" applyFont="1" applyBorder="1" applyAlignment="1" applyProtection="1">
      <alignment horizontal="center" vertical="center"/>
    </xf>
    <xf numFmtId="9" fontId="126" fillId="0" borderId="56" xfId="13" applyFont="1" applyBorder="1" applyAlignment="1" applyProtection="1">
      <alignment horizontal="center" vertical="center" wrapText="1"/>
    </xf>
    <xf numFmtId="9" fontId="126" fillId="0" borderId="20" xfId="13" applyFont="1" applyBorder="1" applyAlignment="1" applyProtection="1">
      <alignment horizontal="center" vertical="center" wrapText="1"/>
    </xf>
    <xf numFmtId="9" fontId="126" fillId="0" borderId="57" xfId="13" applyFont="1" applyBorder="1" applyAlignment="1" applyProtection="1">
      <alignment horizontal="center" vertical="center" wrapText="1"/>
    </xf>
    <xf numFmtId="9" fontId="126" fillId="0" borderId="47" xfId="13" applyFont="1" applyBorder="1" applyAlignment="1" applyProtection="1">
      <alignment horizontal="center" vertical="center" wrapText="1"/>
    </xf>
    <xf numFmtId="9" fontId="126" fillId="0" borderId="18" xfId="13" applyFont="1" applyBorder="1" applyAlignment="1" applyProtection="1">
      <alignment horizontal="center" vertical="center" wrapText="1"/>
    </xf>
    <xf numFmtId="9" fontId="126" fillId="0" borderId="25" xfId="13" applyFont="1" applyBorder="1" applyAlignment="1" applyProtection="1">
      <alignment horizontal="center" vertical="center" wrapText="1"/>
    </xf>
    <xf numFmtId="9" fontId="127" fillId="0" borderId="56" xfId="13" applyFont="1" applyBorder="1" applyAlignment="1" applyProtection="1">
      <alignment horizontal="center" vertical="center" wrapText="1"/>
    </xf>
    <xf numFmtId="9" fontId="127" fillId="0" borderId="20" xfId="13" applyFont="1" applyBorder="1" applyAlignment="1" applyProtection="1">
      <alignment horizontal="center" vertical="center" wrapText="1"/>
    </xf>
    <xf numFmtId="9" fontId="127" fillId="0" borderId="57" xfId="13" applyFont="1" applyBorder="1" applyAlignment="1" applyProtection="1">
      <alignment horizontal="center" vertical="center" wrapText="1"/>
    </xf>
    <xf numFmtId="9" fontId="127" fillId="0" borderId="47" xfId="13" applyFont="1" applyBorder="1" applyAlignment="1" applyProtection="1">
      <alignment horizontal="center" vertical="center" wrapText="1"/>
    </xf>
    <xf numFmtId="9" fontId="127" fillId="0" borderId="18" xfId="13" applyFont="1" applyBorder="1" applyAlignment="1" applyProtection="1">
      <alignment horizontal="center" vertical="center" wrapText="1"/>
    </xf>
    <xf numFmtId="9" fontId="127" fillId="0" borderId="25" xfId="13" applyFont="1" applyBorder="1" applyAlignment="1" applyProtection="1">
      <alignment horizontal="center" vertical="center" wrapText="1"/>
    </xf>
    <xf numFmtId="0" fontId="116" fillId="0" borderId="0" xfId="11" applyFont="1" applyAlignment="1">
      <alignment horizontal="left" vertical="top"/>
    </xf>
    <xf numFmtId="9" fontId="126" fillId="0" borderId="13" xfId="13" applyFont="1" applyBorder="1" applyAlignment="1" applyProtection="1">
      <alignment horizontal="center" vertical="center"/>
    </xf>
    <xf numFmtId="177" fontId="132" fillId="0" borderId="42" xfId="12" applyNumberFormat="1" applyFont="1" applyBorder="1" applyAlignment="1" applyProtection="1">
      <alignment horizontal="center" vertical="center"/>
    </xf>
    <xf numFmtId="177" fontId="132" fillId="0" borderId="16" xfId="12" applyNumberFormat="1" applyFont="1" applyBorder="1" applyAlignment="1" applyProtection="1">
      <alignment horizontal="center" vertical="center"/>
    </xf>
    <xf numFmtId="177" fontId="132" fillId="0" borderId="24" xfId="12" applyNumberFormat="1" applyFont="1" applyBorder="1" applyAlignment="1" applyProtection="1">
      <alignment horizontal="center" vertical="center"/>
    </xf>
    <xf numFmtId="0" fontId="128" fillId="0" borderId="56" xfId="11" applyFont="1" applyBorder="1" applyAlignment="1">
      <alignment horizontal="left" vertical="center" wrapText="1"/>
    </xf>
    <xf numFmtId="0" fontId="128" fillId="0" borderId="20" xfId="11" applyFont="1" applyBorder="1" applyAlignment="1">
      <alignment horizontal="left" vertical="center" wrapText="1"/>
    </xf>
    <xf numFmtId="0" fontId="128" fillId="0" borderId="57" xfId="11" applyFont="1" applyBorder="1" applyAlignment="1">
      <alignment horizontal="left" vertical="center" wrapText="1"/>
    </xf>
    <xf numFmtId="0" fontId="128" fillId="0" borderId="47" xfId="11" applyFont="1" applyBorder="1" applyAlignment="1">
      <alignment horizontal="left" vertical="center" wrapText="1"/>
    </xf>
    <xf numFmtId="0" fontId="128" fillId="0" borderId="18" xfId="11" applyFont="1" applyBorder="1" applyAlignment="1">
      <alignment horizontal="left" vertical="center" wrapText="1"/>
    </xf>
    <xf numFmtId="0" fontId="128" fillId="0" borderId="25" xfId="11" applyFont="1" applyBorder="1" applyAlignment="1">
      <alignment horizontal="left" vertical="center" wrapText="1"/>
    </xf>
    <xf numFmtId="177" fontId="18" fillId="0" borderId="13" xfId="16" applyNumberFormat="1" applyFont="1" applyBorder="1" applyAlignment="1" applyProtection="1">
      <alignment horizontal="center" vertical="center"/>
    </xf>
    <xf numFmtId="177" fontId="19" fillId="0" borderId="56" xfId="16" applyNumberFormat="1" applyFont="1" applyBorder="1" applyAlignment="1" applyProtection="1">
      <alignment horizontal="center" vertical="center"/>
    </xf>
    <xf numFmtId="177" fontId="19" fillId="0" borderId="20" xfId="16" applyNumberFormat="1" applyFont="1" applyBorder="1" applyAlignment="1" applyProtection="1">
      <alignment horizontal="center" vertical="center"/>
    </xf>
    <xf numFmtId="177" fontId="19" fillId="0" borderId="57" xfId="16" applyNumberFormat="1" applyFont="1" applyBorder="1" applyAlignment="1" applyProtection="1">
      <alignment horizontal="center" vertical="center"/>
    </xf>
    <xf numFmtId="177" fontId="19" fillId="0" borderId="47" xfId="16" applyNumberFormat="1" applyFont="1" applyBorder="1" applyAlignment="1" applyProtection="1">
      <alignment horizontal="center" vertical="center"/>
    </xf>
    <xf numFmtId="177" fontId="19" fillId="0" borderId="18" xfId="16" applyNumberFormat="1" applyFont="1" applyBorder="1" applyAlignment="1" applyProtection="1">
      <alignment horizontal="center" vertical="center"/>
    </xf>
    <xf numFmtId="177" fontId="19" fillId="0" borderId="25" xfId="16" applyNumberFormat="1" applyFont="1" applyBorder="1" applyAlignment="1" applyProtection="1">
      <alignment horizontal="center" vertical="center"/>
    </xf>
    <xf numFmtId="0" fontId="133" fillId="0" borderId="0" xfId="0" applyFont="1" applyAlignment="1">
      <alignment horizontal="left" vertical="center" wrapText="1"/>
    </xf>
    <xf numFmtId="0" fontId="119" fillId="0" borderId="0" xfId="11" applyFont="1" applyAlignment="1">
      <alignment horizontal="left" vertical="top" wrapText="1"/>
    </xf>
    <xf numFmtId="0" fontId="124" fillId="0" borderId="0" xfId="11" applyFont="1" applyAlignment="1">
      <alignment horizontal="left" vertical="top" wrapText="1"/>
    </xf>
    <xf numFmtId="0" fontId="119" fillId="0" borderId="0" xfId="11" applyFont="1" applyAlignment="1">
      <alignment horizontal="left"/>
    </xf>
    <xf numFmtId="0" fontId="119" fillId="0" borderId="0" xfId="11" applyFont="1" applyAlignment="1">
      <alignment horizontal="center" vertical="center"/>
    </xf>
    <xf numFmtId="14" fontId="119" fillId="0" borderId="18" xfId="11" applyNumberFormat="1" applyFont="1" applyBorder="1" applyAlignment="1" applyProtection="1">
      <alignment horizontal="center"/>
      <protection locked="0"/>
    </xf>
    <xf numFmtId="0" fontId="119" fillId="0" borderId="56" xfId="11" applyFont="1" applyBorder="1" applyAlignment="1">
      <alignment horizontal="left" vertical="center" wrapText="1"/>
    </xf>
    <xf numFmtId="0" fontId="119" fillId="0" borderId="20" xfId="11" applyFont="1" applyBorder="1" applyAlignment="1">
      <alignment horizontal="left" vertical="center" wrapText="1"/>
    </xf>
    <xf numFmtId="0" fontId="119" fillId="0" borderId="57" xfId="11" applyFont="1" applyBorder="1" applyAlignment="1">
      <alignment horizontal="left" vertical="center" wrapText="1"/>
    </xf>
    <xf numFmtId="0" fontId="119" fillId="0" borderId="14" xfId="11" applyFont="1" applyBorder="1" applyAlignment="1">
      <alignment horizontal="left" vertical="center" wrapText="1"/>
    </xf>
    <xf numFmtId="0" fontId="119" fillId="0" borderId="0" xfId="11" applyFont="1" applyAlignment="1">
      <alignment horizontal="left" vertical="center" wrapText="1"/>
    </xf>
    <xf numFmtId="0" fontId="119" fillId="0" borderId="26" xfId="11" applyFont="1" applyBorder="1" applyAlignment="1">
      <alignment horizontal="left" vertical="center" wrapText="1"/>
    </xf>
    <xf numFmtId="0" fontId="119" fillId="0" borderId="47" xfId="11" applyFont="1" applyBorder="1" applyAlignment="1">
      <alignment horizontal="left" vertical="center" wrapText="1"/>
    </xf>
    <xf numFmtId="0" fontId="119" fillId="0" borderId="18" xfId="11" applyFont="1" applyBorder="1" applyAlignment="1">
      <alignment horizontal="left" vertical="center" wrapText="1"/>
    </xf>
    <xf numFmtId="0" fontId="119" fillId="0" borderId="25" xfId="11" applyFont="1" applyBorder="1" applyAlignment="1">
      <alignment horizontal="left" vertical="center" wrapText="1"/>
    </xf>
    <xf numFmtId="0" fontId="18" fillId="18" borderId="13" xfId="11" applyFont="1" applyFill="1" applyBorder="1" applyAlignment="1">
      <alignment horizontal="left" vertical="center"/>
    </xf>
    <xf numFmtId="0" fontId="144" fillId="0" borderId="0" xfId="0" applyFont="1" applyAlignment="1">
      <alignment horizontal="center"/>
    </xf>
    <xf numFmtId="0" fontId="128" fillId="0" borderId="0" xfId="11" applyFont="1" applyAlignment="1">
      <alignment horizontal="left" vertical="top"/>
    </xf>
    <xf numFmtId="0" fontId="135" fillId="0" borderId="0" xfId="11" applyFont="1" applyAlignment="1">
      <alignment horizontal="center" vertical="top"/>
    </xf>
    <xf numFmtId="0" fontId="116" fillId="19" borderId="0" xfId="11" applyFont="1" applyFill="1" applyAlignment="1">
      <alignment horizontal="center"/>
    </xf>
    <xf numFmtId="0" fontId="134" fillId="0" borderId="0" xfId="11" applyFont="1" applyAlignment="1">
      <alignment horizontal="center" vertical="center"/>
    </xf>
    <xf numFmtId="0" fontId="128" fillId="0" borderId="0" xfId="11" applyFont="1" applyAlignment="1">
      <alignment horizontal="center" vertical="center"/>
    </xf>
    <xf numFmtId="0" fontId="128" fillId="0" borderId="0" xfId="11" applyFont="1" applyAlignment="1">
      <alignment horizontal="center"/>
    </xf>
    <xf numFmtId="0" fontId="128" fillId="0" borderId="0" xfId="11" applyFont="1" applyAlignment="1">
      <alignment horizontal="left" vertical="center"/>
    </xf>
    <xf numFmtId="0" fontId="117" fillId="0" borderId="6" xfId="11" applyFont="1" applyBorder="1" applyAlignment="1" applyProtection="1">
      <alignment horizontal="center"/>
      <protection locked="0"/>
    </xf>
    <xf numFmtId="166" fontId="128" fillId="0" borderId="42" xfId="1" applyFont="1" applyBorder="1" applyAlignment="1" applyProtection="1">
      <alignment horizontal="left" vertical="center" wrapText="1"/>
    </xf>
    <xf numFmtId="166" fontId="128" fillId="0" borderId="16" xfId="1" applyFont="1" applyBorder="1" applyAlignment="1" applyProtection="1">
      <alignment horizontal="left" vertical="center" wrapText="1"/>
    </xf>
    <xf numFmtId="166" fontId="128" fillId="0" borderId="24" xfId="1" applyFont="1" applyBorder="1" applyAlignment="1" applyProtection="1">
      <alignment horizontal="left" vertical="center" wrapText="1"/>
    </xf>
    <xf numFmtId="0" fontId="116" fillId="0" borderId="0" xfId="11" applyFont="1"/>
    <xf numFmtId="0" fontId="132" fillId="0" borderId="13" xfId="11" applyFont="1" applyBorder="1" applyAlignment="1">
      <alignment horizontal="center" vertical="center"/>
    </xf>
    <xf numFmtId="0" fontId="132" fillId="0" borderId="13" xfId="11" applyFont="1" applyBorder="1" applyAlignment="1">
      <alignment horizontal="center"/>
    </xf>
    <xf numFmtId="9" fontId="132" fillId="0" borderId="13" xfId="3" applyFont="1" applyFill="1" applyBorder="1" applyAlignment="1">
      <alignment horizontal="center"/>
    </xf>
    <xf numFmtId="0" fontId="117" fillId="0" borderId="0" xfId="11" applyFont="1" applyAlignment="1">
      <alignment horizontal="left" vertical="center"/>
    </xf>
    <xf numFmtId="0" fontId="117" fillId="0" borderId="20" xfId="11" applyFont="1" applyBorder="1" applyAlignment="1">
      <alignment horizontal="center" vertical="center"/>
    </xf>
    <xf numFmtId="0" fontId="117" fillId="0" borderId="0" xfId="11" applyFont="1" applyAlignment="1">
      <alignment horizontal="center" vertical="center"/>
    </xf>
    <xf numFmtId="0" fontId="116" fillId="0" borderId="0" xfId="11" applyFont="1" applyAlignment="1">
      <alignment horizontal="left" vertical="center" wrapText="1"/>
    </xf>
    <xf numFmtId="0" fontId="132" fillId="18" borderId="13" xfId="11" applyFont="1" applyFill="1" applyBorder="1" applyAlignment="1">
      <alignment horizontal="center" vertical="center"/>
    </xf>
    <xf numFmtId="0" fontId="132" fillId="18" borderId="13" xfId="11" applyFont="1" applyFill="1" applyBorder="1" applyAlignment="1">
      <alignment horizontal="center"/>
    </xf>
    <xf numFmtId="0" fontId="128" fillId="0" borderId="0" xfId="11" applyFont="1" applyAlignment="1">
      <alignment horizontal="left"/>
    </xf>
    <xf numFmtId="167" fontId="19" fillId="0" borderId="0" xfId="12" applyFont="1" applyBorder="1" applyAlignment="1">
      <alignment horizontal="center"/>
    </xf>
    <xf numFmtId="167" fontId="19" fillId="0" borderId="18" xfId="12" applyFont="1" applyBorder="1" applyAlignment="1">
      <alignment horizontal="center"/>
    </xf>
    <xf numFmtId="167" fontId="19" fillId="5" borderId="56" xfId="12" applyFont="1" applyFill="1" applyBorder="1" applyAlignment="1">
      <alignment horizontal="center" vertical="center"/>
    </xf>
    <xf numFmtId="167" fontId="19" fillId="5" borderId="20" xfId="12" applyFont="1" applyFill="1" applyBorder="1" applyAlignment="1">
      <alignment horizontal="center" vertical="center"/>
    </xf>
    <xf numFmtId="167" fontId="19" fillId="5" borderId="57" xfId="12" applyFont="1" applyFill="1" applyBorder="1" applyAlignment="1">
      <alignment horizontal="center" vertical="center"/>
    </xf>
    <xf numFmtId="167" fontId="19" fillId="5" borderId="14" xfId="12" applyFont="1" applyFill="1" applyBorder="1" applyAlignment="1">
      <alignment horizontal="center" vertical="center"/>
    </xf>
    <xf numFmtId="167" fontId="19" fillId="5" borderId="0" xfId="12" applyFont="1" applyFill="1" applyBorder="1" applyAlignment="1">
      <alignment horizontal="center" vertical="center"/>
    </xf>
    <xf numFmtId="167" fontId="19" fillId="5" borderId="26" xfId="12" applyFont="1" applyFill="1" applyBorder="1" applyAlignment="1">
      <alignment horizontal="center" vertical="center"/>
    </xf>
    <xf numFmtId="167" fontId="19" fillId="5" borderId="47" xfId="12" applyFont="1" applyFill="1" applyBorder="1" applyAlignment="1">
      <alignment horizontal="center" vertical="center"/>
    </xf>
    <xf numFmtId="167" fontId="19" fillId="5" borderId="18" xfId="12" applyFont="1" applyFill="1" applyBorder="1" applyAlignment="1">
      <alignment horizontal="center" vertical="center"/>
    </xf>
    <xf numFmtId="167" fontId="19" fillId="5" borderId="25" xfId="12" applyFont="1" applyFill="1" applyBorder="1" applyAlignment="1">
      <alignment horizontal="center" vertical="center"/>
    </xf>
    <xf numFmtId="9" fontId="19" fillId="5" borderId="13" xfId="13" applyFont="1" applyFill="1" applyBorder="1" applyAlignment="1">
      <alignment horizontal="center" vertical="center"/>
    </xf>
    <xf numFmtId="9" fontId="19" fillId="0" borderId="13" xfId="13" applyFont="1" applyBorder="1" applyAlignment="1">
      <alignment horizontal="center"/>
    </xf>
    <xf numFmtId="9" fontId="126" fillId="0" borderId="56" xfId="13" applyFont="1" applyBorder="1" applyAlignment="1">
      <alignment horizontal="center" vertical="center"/>
    </xf>
    <xf numFmtId="9" fontId="126" fillId="0" borderId="20" xfId="13" applyFont="1" applyBorder="1" applyAlignment="1">
      <alignment horizontal="center" vertical="center"/>
    </xf>
    <xf numFmtId="9" fontId="126" fillId="0" borderId="57" xfId="13" applyFont="1" applyBorder="1" applyAlignment="1">
      <alignment horizontal="center" vertical="center"/>
    </xf>
    <xf numFmtId="9" fontId="126" fillId="0" borderId="47" xfId="13" applyFont="1" applyBorder="1" applyAlignment="1">
      <alignment horizontal="center" vertical="center"/>
    </xf>
    <xf numFmtId="9" fontId="126" fillId="0" borderId="18" xfId="13" applyFont="1" applyBorder="1" applyAlignment="1">
      <alignment horizontal="center" vertical="center"/>
    </xf>
    <xf numFmtId="9" fontId="126" fillId="0" borderId="25" xfId="13" applyFont="1" applyBorder="1" applyAlignment="1">
      <alignment horizontal="center" vertical="center"/>
    </xf>
    <xf numFmtId="167" fontId="127" fillId="0" borderId="13" xfId="12" applyFont="1" applyBorder="1" applyAlignment="1">
      <alignment horizontal="center" vertical="center"/>
    </xf>
    <xf numFmtId="177" fontId="126" fillId="0" borderId="42" xfId="12" applyNumberFormat="1" applyFont="1" applyBorder="1" applyAlignment="1">
      <alignment horizontal="center" vertical="center"/>
    </xf>
    <xf numFmtId="177" fontId="126" fillId="0" borderId="16" xfId="12" applyNumberFormat="1" applyFont="1" applyBorder="1" applyAlignment="1">
      <alignment horizontal="center" vertical="center"/>
    </xf>
    <xf numFmtId="177" fontId="126" fillId="0" borderId="24" xfId="12" applyNumberFormat="1" applyFont="1" applyBorder="1" applyAlignment="1">
      <alignment horizontal="center" vertical="center"/>
    </xf>
    <xf numFmtId="177" fontId="126" fillId="0" borderId="56" xfId="12" applyNumberFormat="1" applyFont="1" applyBorder="1" applyAlignment="1">
      <alignment horizontal="center" vertical="center"/>
    </xf>
    <xf numFmtId="177" fontId="126" fillId="0" borderId="20" xfId="12" applyNumberFormat="1" applyFont="1" applyBorder="1" applyAlignment="1">
      <alignment horizontal="center" vertical="center"/>
    </xf>
    <xf numFmtId="177" fontId="126" fillId="0" borderId="57" xfId="12" applyNumberFormat="1" applyFont="1" applyBorder="1" applyAlignment="1">
      <alignment horizontal="center" vertical="center"/>
    </xf>
    <xf numFmtId="177" fontId="126" fillId="0" borderId="47" xfId="12" applyNumberFormat="1" applyFont="1" applyBorder="1" applyAlignment="1">
      <alignment horizontal="center" vertical="center"/>
    </xf>
    <xf numFmtId="177" fontId="126" fillId="0" borderId="18" xfId="12" applyNumberFormat="1" applyFont="1" applyBorder="1" applyAlignment="1">
      <alignment horizontal="center" vertical="center"/>
    </xf>
    <xf numFmtId="177" fontId="126" fillId="0" borderId="25" xfId="12" applyNumberFormat="1" applyFont="1" applyBorder="1" applyAlignment="1">
      <alignment horizontal="center" vertical="center"/>
    </xf>
    <xf numFmtId="9" fontId="126" fillId="0" borderId="56" xfId="13" applyFont="1" applyBorder="1" applyAlignment="1">
      <alignment horizontal="center" vertical="center" wrapText="1"/>
    </xf>
    <xf numFmtId="9" fontId="126" fillId="0" borderId="20" xfId="13" applyFont="1" applyBorder="1" applyAlignment="1">
      <alignment horizontal="center" vertical="center" wrapText="1"/>
    </xf>
    <xf numFmtId="9" fontId="126" fillId="0" borderId="57" xfId="13" applyFont="1" applyBorder="1" applyAlignment="1">
      <alignment horizontal="center" vertical="center" wrapText="1"/>
    </xf>
    <xf numFmtId="9" fontId="126" fillId="0" borderId="47" xfId="13" applyFont="1" applyBorder="1" applyAlignment="1">
      <alignment horizontal="center" vertical="center" wrapText="1"/>
    </xf>
    <xf numFmtId="9" fontId="126" fillId="0" borderId="18" xfId="13" applyFont="1" applyBorder="1" applyAlignment="1">
      <alignment horizontal="center" vertical="center" wrapText="1"/>
    </xf>
    <xf numFmtId="9" fontId="126" fillId="0" borderId="25" xfId="13" applyFont="1" applyBorder="1" applyAlignment="1">
      <alignment horizontal="center" vertical="center" wrapText="1"/>
    </xf>
    <xf numFmtId="9" fontId="127" fillId="0" borderId="56" xfId="13" applyFont="1" applyBorder="1" applyAlignment="1">
      <alignment horizontal="center" vertical="center" wrapText="1"/>
    </xf>
    <xf numFmtId="9" fontId="127" fillId="0" borderId="20" xfId="13" applyFont="1" applyBorder="1" applyAlignment="1">
      <alignment horizontal="center" vertical="center" wrapText="1"/>
    </xf>
    <xf numFmtId="9" fontId="127" fillId="0" borderId="57" xfId="13" applyFont="1" applyBorder="1" applyAlignment="1">
      <alignment horizontal="center" vertical="center" wrapText="1"/>
    </xf>
    <xf numFmtId="9" fontId="127" fillId="0" borderId="47" xfId="13" applyFont="1" applyBorder="1" applyAlignment="1">
      <alignment horizontal="center" vertical="center" wrapText="1"/>
    </xf>
    <xf numFmtId="9" fontId="127" fillId="0" borderId="18" xfId="13" applyFont="1" applyBorder="1" applyAlignment="1">
      <alignment horizontal="center" vertical="center" wrapText="1"/>
    </xf>
    <xf numFmtId="9" fontId="127" fillId="0" borderId="25" xfId="13" applyFont="1" applyBorder="1" applyAlignment="1">
      <alignment horizontal="center" vertical="center" wrapText="1"/>
    </xf>
    <xf numFmtId="9" fontId="126" fillId="0" borderId="13" xfId="13" applyFont="1" applyBorder="1" applyAlignment="1">
      <alignment horizontal="center" vertical="center"/>
    </xf>
    <xf numFmtId="177" fontId="19" fillId="0" borderId="56" xfId="16" applyNumberFormat="1" applyFont="1" applyBorder="1" applyAlignment="1">
      <alignment horizontal="center" vertical="center"/>
    </xf>
    <xf numFmtId="177" fontId="19" fillId="0" borderId="20" xfId="16" applyNumberFormat="1" applyFont="1" applyBorder="1" applyAlignment="1">
      <alignment horizontal="center" vertical="center"/>
    </xf>
    <xf numFmtId="177" fontId="19" fillId="0" borderId="57" xfId="16" applyNumberFormat="1" applyFont="1" applyBorder="1" applyAlignment="1">
      <alignment horizontal="center" vertical="center"/>
    </xf>
    <xf numFmtId="177" fontId="19" fillId="0" borderId="47" xfId="16" applyNumberFormat="1" applyFont="1" applyBorder="1" applyAlignment="1">
      <alignment horizontal="center" vertical="center"/>
    </xf>
    <xf numFmtId="177" fontId="19" fillId="0" borderId="18" xfId="16" applyNumberFormat="1" applyFont="1" applyBorder="1" applyAlignment="1">
      <alignment horizontal="center" vertical="center"/>
    </xf>
    <xf numFmtId="177" fontId="19" fillId="0" borderId="25" xfId="16" applyNumberFormat="1" applyFont="1" applyBorder="1" applyAlignment="1">
      <alignment horizontal="center" vertical="center"/>
    </xf>
    <xf numFmtId="0" fontId="123" fillId="0" borderId="0" xfId="11" applyFont="1" applyAlignment="1" applyProtection="1">
      <alignment horizontal="center"/>
      <protection locked="0"/>
    </xf>
    <xf numFmtId="0" fontId="123" fillId="0" borderId="18" xfId="11" applyFont="1" applyBorder="1" applyAlignment="1" applyProtection="1">
      <alignment horizontal="center"/>
      <protection locked="0"/>
    </xf>
    <xf numFmtId="177" fontId="19" fillId="0" borderId="13" xfId="16" applyNumberFormat="1" applyFont="1" applyBorder="1" applyAlignment="1">
      <alignment horizontal="center" vertical="center"/>
    </xf>
    <xf numFmtId="166" fontId="128" fillId="0" borderId="42" xfId="1" applyFont="1" applyBorder="1" applyAlignment="1">
      <alignment horizontal="left" vertical="center" wrapText="1"/>
    </xf>
    <xf numFmtId="166" fontId="128" fillId="0" borderId="16" xfId="1" applyFont="1" applyBorder="1" applyAlignment="1">
      <alignment horizontal="left" vertical="center" wrapText="1"/>
    </xf>
    <xf numFmtId="166" fontId="128" fillId="0" borderId="24" xfId="1" applyFont="1" applyBorder="1" applyAlignment="1">
      <alignment horizontal="left" vertical="center" wrapText="1"/>
    </xf>
    <xf numFmtId="177" fontId="132" fillId="0" borderId="42" xfId="12" applyNumberFormat="1" applyFont="1" applyBorder="1" applyAlignment="1">
      <alignment horizontal="center" vertical="center"/>
    </xf>
    <xf numFmtId="177" fontId="132" fillId="0" borderId="16" xfId="12" applyNumberFormat="1" applyFont="1" applyBorder="1" applyAlignment="1">
      <alignment horizontal="center" vertical="center"/>
    </xf>
    <xf numFmtId="177" fontId="132" fillId="0" borderId="24" xfId="12" applyNumberFormat="1" applyFont="1" applyBorder="1" applyAlignment="1">
      <alignment horizontal="center" vertical="center"/>
    </xf>
    <xf numFmtId="177" fontId="18" fillId="0" borderId="13" xfId="16" applyNumberFormat="1" applyFont="1" applyBorder="1" applyAlignment="1">
      <alignment horizontal="center" vertical="center"/>
    </xf>
    <xf numFmtId="0" fontId="119" fillId="0" borderId="0" xfId="11" applyFont="1" applyAlignment="1">
      <alignment horizontal="left" wrapText="1"/>
    </xf>
    <xf numFmtId="0" fontId="119" fillId="0" borderId="0" xfId="11" applyFont="1" applyAlignment="1">
      <alignment horizontal="left" vertical="top"/>
    </xf>
    <xf numFmtId="0" fontId="119" fillId="0" borderId="6" xfId="11" applyFont="1" applyBorder="1" applyAlignment="1">
      <alignment horizontal="center"/>
    </xf>
    <xf numFmtId="0" fontId="128" fillId="0" borderId="0" xfId="11" applyFont="1" applyAlignment="1">
      <alignment horizontal="center" vertical="top"/>
    </xf>
    <xf numFmtId="0" fontId="116" fillId="0" borderId="6" xfId="11" applyFont="1" applyBorder="1" applyAlignment="1" applyProtection="1">
      <alignment horizontal="center"/>
      <protection locked="0"/>
    </xf>
  </cellXfs>
  <cellStyles count="34">
    <cellStyle name="Hipervínculo" xfId="10" builtinId="8"/>
    <cellStyle name="Hipervínculo 2" xfId="15" xr:uid="{00000000-0005-0000-0000-000001000000}"/>
    <cellStyle name="Millares" xfId="1" builtinId="3"/>
    <cellStyle name="Millares [0]" xfId="2" builtinId="6"/>
    <cellStyle name="Millares [0] 2" xfId="20" xr:uid="{00000000-0005-0000-0000-000004000000}"/>
    <cellStyle name="Millares 2" xfId="19" xr:uid="{00000000-0005-0000-0000-000005000000}"/>
    <cellStyle name="Moneda" xfId="16" builtinId="4"/>
    <cellStyle name="Moneda 2" xfId="12" xr:uid="{00000000-0005-0000-0000-000007000000}"/>
    <cellStyle name="Moneda 3" xfId="30" xr:uid="{00000000-0005-0000-0000-000008000000}"/>
    <cellStyle name="Normal" xfId="0" builtinId="0"/>
    <cellStyle name="Normal 10" xfId="9" xr:uid="{00000000-0005-0000-0000-00000A000000}"/>
    <cellStyle name="Normal 10 2" xfId="27" xr:uid="{00000000-0005-0000-0000-00000B000000}"/>
    <cellStyle name="Normal 11" xfId="17" xr:uid="{00000000-0005-0000-0000-00000C000000}"/>
    <cellStyle name="Normal 13" xfId="33" xr:uid="{00000000-0005-0000-0000-00000D000000}"/>
    <cellStyle name="Normal 2" xfId="4" xr:uid="{00000000-0005-0000-0000-00000E000000}"/>
    <cellStyle name="Normal 2 2" xfId="11" xr:uid="{00000000-0005-0000-0000-00000F000000}"/>
    <cellStyle name="Normal 2 2 2" xfId="29" xr:uid="{00000000-0005-0000-0000-000010000000}"/>
    <cellStyle name="Normal 2 2 3" xfId="31" xr:uid="{00000000-0005-0000-0000-000011000000}"/>
    <cellStyle name="Normal 2 2 4" xfId="28" xr:uid="{00000000-0005-0000-0000-000012000000}"/>
    <cellStyle name="Normal 2 3" xfId="22" xr:uid="{00000000-0005-0000-0000-000013000000}"/>
    <cellStyle name="Normal 3" xfId="14" xr:uid="{00000000-0005-0000-0000-000014000000}"/>
    <cellStyle name="Normal 4" xfId="32" xr:uid="{00000000-0005-0000-0000-000015000000}"/>
    <cellStyle name="Normal 5" xfId="5" xr:uid="{00000000-0005-0000-0000-000016000000}"/>
    <cellStyle name="Normal 5 2" xfId="23" xr:uid="{00000000-0005-0000-0000-000017000000}"/>
    <cellStyle name="Normal 6" xfId="6" xr:uid="{00000000-0005-0000-0000-000018000000}"/>
    <cellStyle name="Normal 6 2" xfId="24" xr:uid="{00000000-0005-0000-0000-000019000000}"/>
    <cellStyle name="Normal 7" xfId="7" xr:uid="{00000000-0005-0000-0000-00001A000000}"/>
    <cellStyle name="Normal 7 2" xfId="25" xr:uid="{00000000-0005-0000-0000-00001B000000}"/>
    <cellStyle name="Normal 8" xfId="18" xr:uid="{00000000-0005-0000-0000-00001C000000}"/>
    <cellStyle name="Normal 9" xfId="8" xr:uid="{00000000-0005-0000-0000-00001D000000}"/>
    <cellStyle name="Normal 9 2" xfId="26" xr:uid="{00000000-0005-0000-0000-00001E000000}"/>
    <cellStyle name="Porcentaje" xfId="3" builtinId="5"/>
    <cellStyle name="Porcentaje 2" xfId="13" xr:uid="{00000000-0005-0000-0000-000020000000}"/>
    <cellStyle name="Porcentaje 3" xfId="21" xr:uid="{00000000-0005-0000-0000-000021000000}"/>
  </cellStyles>
  <dxfs count="5">
    <dxf>
      <font>
        <color theme="0"/>
      </font>
      <fill>
        <patternFill>
          <bgColor theme="0"/>
        </patternFill>
      </fill>
      <border>
        <left/>
        <right/>
        <top/>
        <bottom/>
        <vertical/>
        <horizontal/>
      </border>
    </dxf>
    <dxf>
      <fill>
        <patternFill>
          <bgColor rgb="FFFF0000"/>
        </patternFill>
      </fill>
    </dxf>
    <dxf>
      <fill>
        <patternFill>
          <bgColor rgb="FFFFC000"/>
        </patternFill>
      </fill>
    </dxf>
    <dxf>
      <font>
        <color theme="0"/>
      </font>
      <fill>
        <patternFill>
          <bgColor theme="0" tint="-0.24994659260841701"/>
        </patternFill>
      </fill>
    </dxf>
    <dxf>
      <font>
        <color rgb="FF9C0006"/>
      </font>
      <fill>
        <patternFill>
          <bgColor rgb="FFFFC7CE"/>
        </patternFill>
      </fill>
    </dxf>
  </dxfs>
  <tableStyles count="0" defaultTableStyle="TableStyleMedium9" defaultPivotStyle="PivotStyleLight16"/>
  <colors>
    <mruColors>
      <color rgb="FF0000FF"/>
      <color rgb="FFCC9900"/>
      <color rgb="FFFFFF66"/>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jpeg"/><Relationship Id="rId7" Type="http://schemas.openxmlformats.org/officeDocument/2006/relationships/image" Target="../media/image12.emf"/><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6.png"/><Relationship Id="rId9"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6</xdr:col>
      <xdr:colOff>314325</xdr:colOff>
      <xdr:row>66</xdr:row>
      <xdr:rowOff>66675</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28575" y="762000"/>
          <a:ext cx="11458575" cy="12201525"/>
        </a:xfrm>
        <a:prstGeom prst="rect">
          <a:avLst/>
        </a:prstGeom>
        <a:noFill/>
        <a:ln w="9525">
          <a:solidFill>
            <a:srgbClr val="000000"/>
          </a:solidFill>
          <a:miter lim="800000"/>
          <a:headEnd/>
          <a:tailEnd/>
        </a:ln>
      </xdr:spPr>
    </xdr:sp>
    <xdr:clientData/>
  </xdr:twoCellAnchor>
  <xdr:twoCellAnchor>
    <xdr:from>
      <xdr:col>47</xdr:col>
      <xdr:colOff>0</xdr:colOff>
      <xdr:row>36</xdr:row>
      <xdr:rowOff>19050</xdr:rowOff>
    </xdr:from>
    <xdr:to>
      <xdr:col>47</xdr:col>
      <xdr:colOff>9525</xdr:colOff>
      <xdr:row>37</xdr:row>
      <xdr:rowOff>0</xdr:rowOff>
    </xdr:to>
    <xdr:sp macro="" textlink="">
      <xdr:nvSpPr>
        <xdr:cNvPr id="1038" name="Rectangle 14">
          <a:extLst>
            <a:ext uri="{FF2B5EF4-FFF2-40B4-BE49-F238E27FC236}">
              <a16:creationId xmlns:a16="http://schemas.microsoft.com/office/drawing/2014/main" id="{00000000-0008-0000-0000-00000E040000}"/>
            </a:ext>
          </a:extLst>
        </xdr:cNvPr>
        <xdr:cNvSpPr>
          <a:spLocks noChangeArrowheads="1"/>
        </xdr:cNvSpPr>
      </xdr:nvSpPr>
      <xdr:spPr bwMode="auto">
        <a:xfrm>
          <a:off x="37157025" y="5114925"/>
          <a:ext cx="9525" cy="180975"/>
        </a:xfrm>
        <a:prstGeom prst="rect">
          <a:avLst/>
        </a:prstGeom>
        <a:noFill/>
        <a:ln w="9525">
          <a:solidFill>
            <a:srgbClr val="000000"/>
          </a:solidFill>
          <a:miter lim="800000"/>
          <a:headEnd/>
          <a:tailEnd/>
        </a:ln>
      </xdr:spPr>
    </xdr:sp>
    <xdr:clientData/>
  </xdr:twoCellAnchor>
  <xdr:twoCellAnchor editAs="oneCell">
    <xdr:from>
      <xdr:col>4</xdr:col>
      <xdr:colOff>657225</xdr:colOff>
      <xdr:row>0</xdr:row>
      <xdr:rowOff>28575</xdr:rowOff>
    </xdr:from>
    <xdr:to>
      <xdr:col>6</xdr:col>
      <xdr:colOff>664464</xdr:colOff>
      <xdr:row>3</xdr:row>
      <xdr:rowOff>170764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700" y="28575"/>
          <a:ext cx="3121914" cy="713689"/>
        </a:xfrm>
        <a:prstGeom prst="rect">
          <a:avLst/>
        </a:prstGeom>
      </xdr:spPr>
    </xdr:pic>
    <xdr:clientData/>
  </xdr:twoCellAnchor>
  <xdr:twoCellAnchor editAs="oneCell">
    <xdr:from>
      <xdr:col>5</xdr:col>
      <xdr:colOff>95250</xdr:colOff>
      <xdr:row>8</xdr:row>
      <xdr:rowOff>51289</xdr:rowOff>
    </xdr:from>
    <xdr:to>
      <xdr:col>5</xdr:col>
      <xdr:colOff>1485900</xdr:colOff>
      <xdr:row>15</xdr:row>
      <xdr:rowOff>30553</xdr:rowOff>
    </xdr:to>
    <xdr:pic>
      <xdr:nvPicPr>
        <xdr:cNvPr id="5"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8872904" y="1677866"/>
          <a:ext cx="1390650" cy="1334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46</xdr:row>
      <xdr:rowOff>66675</xdr:rowOff>
    </xdr:from>
    <xdr:to>
      <xdr:col>3</xdr:col>
      <xdr:colOff>409575</xdr:colOff>
      <xdr:row>47</xdr:row>
      <xdr:rowOff>180975</xdr:rowOff>
    </xdr:to>
    <xdr:pic>
      <xdr:nvPicPr>
        <xdr:cNvPr id="18" name="Picture 12">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200" y="9220200"/>
          <a:ext cx="3209925" cy="495300"/>
        </a:xfrm>
        <a:prstGeom prst="rect">
          <a:avLst/>
        </a:prstGeom>
        <a:noFill/>
        <a:ln w="9525">
          <a:noFill/>
          <a:miter lim="800000"/>
          <a:headEnd/>
          <a:tailEnd/>
        </a:ln>
      </xdr:spPr>
    </xdr:pic>
    <xdr:clientData/>
  </xdr:twoCellAnchor>
  <xdr:twoCellAnchor editAs="oneCell">
    <xdr:from>
      <xdr:col>3</xdr:col>
      <xdr:colOff>142875</xdr:colOff>
      <xdr:row>49</xdr:row>
      <xdr:rowOff>38100</xdr:rowOff>
    </xdr:from>
    <xdr:to>
      <xdr:col>3</xdr:col>
      <xdr:colOff>1210437</xdr:colOff>
      <xdr:row>49</xdr:row>
      <xdr:rowOff>323850</xdr:rowOff>
    </xdr:to>
    <xdr:pic>
      <xdr:nvPicPr>
        <xdr:cNvPr id="16" name="15 Imagen" descr="GRUA.jpg">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cstate="print"/>
        <a:stretch>
          <a:fillRect/>
        </a:stretch>
      </xdr:blipFill>
      <xdr:spPr>
        <a:xfrm>
          <a:off x="3781425" y="10906125"/>
          <a:ext cx="1067562" cy="285750"/>
        </a:xfrm>
        <a:prstGeom prst="rect">
          <a:avLst/>
        </a:prstGeom>
      </xdr:spPr>
    </xdr:pic>
    <xdr:clientData/>
  </xdr:twoCellAnchor>
  <xdr:twoCellAnchor editAs="oneCell">
    <xdr:from>
      <xdr:col>3</xdr:col>
      <xdr:colOff>171450</xdr:colOff>
      <xdr:row>50</xdr:row>
      <xdr:rowOff>161925</xdr:rowOff>
    </xdr:from>
    <xdr:to>
      <xdr:col>3</xdr:col>
      <xdr:colOff>1171321</xdr:colOff>
      <xdr:row>51</xdr:row>
      <xdr:rowOff>152399</xdr:rowOff>
    </xdr:to>
    <xdr:pic>
      <xdr:nvPicPr>
        <xdr:cNvPr id="17" name="16 Imagen" descr="AMBULANCIA.jpg">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cstate="print"/>
        <a:stretch>
          <a:fillRect/>
        </a:stretch>
      </xdr:blipFill>
      <xdr:spPr>
        <a:xfrm>
          <a:off x="3810000" y="11372850"/>
          <a:ext cx="1006221" cy="209550"/>
        </a:xfrm>
        <a:prstGeom prst="rect">
          <a:avLst/>
        </a:prstGeom>
      </xdr:spPr>
    </xdr:pic>
    <xdr:clientData/>
  </xdr:twoCellAnchor>
  <xdr:twoCellAnchor editAs="oneCell">
    <xdr:from>
      <xdr:col>3</xdr:col>
      <xdr:colOff>247650</xdr:colOff>
      <xdr:row>52</xdr:row>
      <xdr:rowOff>104774</xdr:rowOff>
    </xdr:from>
    <xdr:to>
      <xdr:col>3</xdr:col>
      <xdr:colOff>998220</xdr:colOff>
      <xdr:row>52</xdr:row>
      <xdr:rowOff>266700</xdr:rowOff>
    </xdr:to>
    <xdr:pic>
      <xdr:nvPicPr>
        <xdr:cNvPr id="6146" name="Picture 2">
          <a:extLst>
            <a:ext uri="{FF2B5EF4-FFF2-40B4-BE49-F238E27FC236}">
              <a16:creationId xmlns:a16="http://schemas.microsoft.com/office/drawing/2014/main" id="{00000000-0008-0000-0100-0000021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886200" y="11258549"/>
          <a:ext cx="750570" cy="161926"/>
        </a:xfrm>
        <a:prstGeom prst="rect">
          <a:avLst/>
        </a:prstGeom>
        <a:noFill/>
      </xdr:spPr>
    </xdr:pic>
    <xdr:clientData/>
  </xdr:twoCellAnchor>
  <xdr:twoCellAnchor editAs="oneCell">
    <xdr:from>
      <xdr:col>3</xdr:col>
      <xdr:colOff>276224</xdr:colOff>
      <xdr:row>53</xdr:row>
      <xdr:rowOff>76200</xdr:rowOff>
    </xdr:from>
    <xdr:to>
      <xdr:col>3</xdr:col>
      <xdr:colOff>962024</xdr:colOff>
      <xdr:row>53</xdr:row>
      <xdr:rowOff>266700</xdr:rowOff>
    </xdr:to>
    <xdr:pic>
      <xdr:nvPicPr>
        <xdr:cNvPr id="21" name="20 Imagen" descr="CERRAJERO.jpg">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 cstate="print"/>
        <a:stretch>
          <a:fillRect/>
        </a:stretch>
      </xdr:blipFill>
      <xdr:spPr>
        <a:xfrm>
          <a:off x="3914774" y="11391900"/>
          <a:ext cx="685800" cy="190500"/>
        </a:xfrm>
        <a:prstGeom prst="rect">
          <a:avLst/>
        </a:prstGeom>
      </xdr:spPr>
    </xdr:pic>
    <xdr:clientData/>
  </xdr:twoCellAnchor>
  <xdr:twoCellAnchor editAs="oneCell">
    <xdr:from>
      <xdr:col>3</xdr:col>
      <xdr:colOff>276224</xdr:colOff>
      <xdr:row>48</xdr:row>
      <xdr:rowOff>95249</xdr:rowOff>
    </xdr:from>
    <xdr:to>
      <xdr:col>3</xdr:col>
      <xdr:colOff>1059179</xdr:colOff>
      <xdr:row>48</xdr:row>
      <xdr:rowOff>257175</xdr:rowOff>
    </xdr:to>
    <xdr:pic>
      <xdr:nvPicPr>
        <xdr:cNvPr id="22" name="11 Imagen">
          <a:extLst>
            <a:ext uri="{FF2B5EF4-FFF2-40B4-BE49-F238E27FC236}">
              <a16:creationId xmlns:a16="http://schemas.microsoft.com/office/drawing/2014/main" id="{00000000-0008-0000-0100-000016000000}"/>
            </a:ext>
          </a:extLst>
        </xdr:cNvPr>
        <xdr:cNvPicPr/>
      </xdr:nvPicPr>
      <xdr:blipFill>
        <a:blip xmlns:r="http://schemas.openxmlformats.org/officeDocument/2006/relationships" r:embed="rId6" cstate="print"/>
        <a:srcRect/>
        <a:stretch>
          <a:fillRect/>
        </a:stretch>
      </xdr:blipFill>
      <xdr:spPr bwMode="auto">
        <a:xfrm flipV="1">
          <a:off x="3914774" y="10563224"/>
          <a:ext cx="782955" cy="161926"/>
        </a:xfrm>
        <a:prstGeom prst="rect">
          <a:avLst/>
        </a:prstGeom>
        <a:noFill/>
        <a:ln w="9525">
          <a:noFill/>
          <a:miter lim="800000"/>
          <a:headEnd/>
          <a:tailEnd/>
        </a:ln>
        <a:effectLst>
          <a:glow rad="139700">
            <a:schemeClr val="accent6">
              <a:lumMod val="50000"/>
              <a:alpha val="40000"/>
            </a:schemeClr>
          </a:glow>
        </a:effectLst>
      </xdr:spPr>
    </xdr:pic>
    <xdr:clientData/>
  </xdr:twoCellAnchor>
  <xdr:twoCellAnchor editAs="oneCell">
    <xdr:from>
      <xdr:col>5</xdr:col>
      <xdr:colOff>876301</xdr:colOff>
      <xdr:row>0</xdr:row>
      <xdr:rowOff>47624</xdr:rowOff>
    </xdr:from>
    <xdr:to>
      <xdr:col>6</xdr:col>
      <xdr:colOff>1168400</xdr:colOff>
      <xdr:row>1</xdr:row>
      <xdr:rowOff>314324</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96151" y="47624"/>
          <a:ext cx="2200274"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790575</xdr:colOff>
      <xdr:row>42</xdr:row>
      <xdr:rowOff>28575</xdr:rowOff>
    </xdr:from>
    <xdr:to>
      <xdr:col>5</xdr:col>
      <xdr:colOff>2665720</xdr:colOff>
      <xdr:row>42</xdr:row>
      <xdr:rowOff>457200</xdr:rowOff>
    </xdr:to>
    <xdr:pic>
      <xdr:nvPicPr>
        <xdr:cNvPr id="22" name="Picture 1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72400" y="7943850"/>
          <a:ext cx="1875145" cy="428625"/>
        </a:xfrm>
        <a:prstGeom prst="rect">
          <a:avLst/>
        </a:prstGeom>
        <a:noFill/>
        <a:ln w="9525">
          <a:noFill/>
          <a:miter lim="800000"/>
          <a:headEnd/>
          <a:tailEnd/>
        </a:ln>
      </xdr:spPr>
    </xdr:pic>
    <xdr:clientData/>
  </xdr:twoCellAnchor>
  <xdr:twoCellAnchor editAs="oneCell">
    <xdr:from>
      <xdr:col>3</xdr:col>
      <xdr:colOff>19050</xdr:colOff>
      <xdr:row>46</xdr:row>
      <xdr:rowOff>9524</xdr:rowOff>
    </xdr:from>
    <xdr:to>
      <xdr:col>3</xdr:col>
      <xdr:colOff>1086612</xdr:colOff>
      <xdr:row>46</xdr:row>
      <xdr:rowOff>380999</xdr:rowOff>
    </xdr:to>
    <xdr:pic>
      <xdr:nvPicPr>
        <xdr:cNvPr id="24" name="23 Imagen" descr="GRUA.jpg">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 cstate="print"/>
        <a:stretch>
          <a:fillRect/>
        </a:stretch>
      </xdr:blipFill>
      <xdr:spPr>
        <a:xfrm>
          <a:off x="3657600" y="11506199"/>
          <a:ext cx="1067562" cy="371475"/>
        </a:xfrm>
        <a:prstGeom prst="rect">
          <a:avLst/>
        </a:prstGeom>
      </xdr:spPr>
    </xdr:pic>
    <xdr:clientData/>
  </xdr:twoCellAnchor>
  <xdr:twoCellAnchor editAs="oneCell">
    <xdr:from>
      <xdr:col>3</xdr:col>
      <xdr:colOff>114300</xdr:colOff>
      <xdr:row>47</xdr:row>
      <xdr:rowOff>76200</xdr:rowOff>
    </xdr:from>
    <xdr:to>
      <xdr:col>3</xdr:col>
      <xdr:colOff>1117346</xdr:colOff>
      <xdr:row>48</xdr:row>
      <xdr:rowOff>482600</xdr:rowOff>
    </xdr:to>
    <xdr:pic>
      <xdr:nvPicPr>
        <xdr:cNvPr id="25" name="24 Imagen" descr="AMBULANCIA.jpg">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cstate="print"/>
        <a:stretch>
          <a:fillRect/>
        </a:stretch>
      </xdr:blipFill>
      <xdr:spPr>
        <a:xfrm>
          <a:off x="3752850" y="11963400"/>
          <a:ext cx="1006221" cy="714375"/>
        </a:xfrm>
        <a:prstGeom prst="rect">
          <a:avLst/>
        </a:prstGeom>
      </xdr:spPr>
    </xdr:pic>
    <xdr:clientData/>
  </xdr:twoCellAnchor>
  <xdr:twoCellAnchor editAs="oneCell">
    <xdr:from>
      <xdr:col>3</xdr:col>
      <xdr:colOff>190500</xdr:colOff>
      <xdr:row>49</xdr:row>
      <xdr:rowOff>5172</xdr:rowOff>
    </xdr:from>
    <xdr:to>
      <xdr:col>3</xdr:col>
      <xdr:colOff>1143000</xdr:colOff>
      <xdr:row>49</xdr:row>
      <xdr:rowOff>292100</xdr:rowOff>
    </xdr:to>
    <xdr:pic>
      <xdr:nvPicPr>
        <xdr:cNvPr id="26" name="Picture 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829050" y="12749622"/>
          <a:ext cx="952500" cy="290103"/>
        </a:xfrm>
        <a:prstGeom prst="rect">
          <a:avLst/>
        </a:prstGeom>
        <a:noFill/>
      </xdr:spPr>
    </xdr:pic>
    <xdr:clientData/>
  </xdr:twoCellAnchor>
  <xdr:twoCellAnchor editAs="oneCell">
    <xdr:from>
      <xdr:col>3</xdr:col>
      <xdr:colOff>180974</xdr:colOff>
      <xdr:row>50</xdr:row>
      <xdr:rowOff>57149</xdr:rowOff>
    </xdr:from>
    <xdr:to>
      <xdr:col>3</xdr:col>
      <xdr:colOff>1162050</xdr:colOff>
      <xdr:row>50</xdr:row>
      <xdr:rowOff>353747</xdr:rowOff>
    </xdr:to>
    <xdr:pic>
      <xdr:nvPicPr>
        <xdr:cNvPr id="27" name="26 Imagen" descr="CERRAJERO.jpg">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5" cstate="print"/>
        <a:stretch>
          <a:fillRect/>
        </a:stretch>
      </xdr:blipFill>
      <xdr:spPr>
        <a:xfrm>
          <a:off x="3819524" y="13125449"/>
          <a:ext cx="981076" cy="299773"/>
        </a:xfrm>
        <a:prstGeom prst="rect">
          <a:avLst/>
        </a:prstGeom>
      </xdr:spPr>
    </xdr:pic>
    <xdr:clientData/>
  </xdr:twoCellAnchor>
  <xdr:twoCellAnchor editAs="oneCell">
    <xdr:from>
      <xdr:col>3</xdr:col>
      <xdr:colOff>304799</xdr:colOff>
      <xdr:row>45</xdr:row>
      <xdr:rowOff>57149</xdr:rowOff>
    </xdr:from>
    <xdr:to>
      <xdr:col>3</xdr:col>
      <xdr:colOff>1087754</xdr:colOff>
      <xdr:row>45</xdr:row>
      <xdr:rowOff>438148</xdr:rowOff>
    </xdr:to>
    <xdr:pic>
      <xdr:nvPicPr>
        <xdr:cNvPr id="28" name="11 Imagen">
          <a:extLst>
            <a:ext uri="{FF2B5EF4-FFF2-40B4-BE49-F238E27FC236}">
              <a16:creationId xmlns:a16="http://schemas.microsoft.com/office/drawing/2014/main" id="{00000000-0008-0000-0200-00001C000000}"/>
            </a:ext>
          </a:extLst>
        </xdr:cNvPr>
        <xdr:cNvPicPr/>
      </xdr:nvPicPr>
      <xdr:blipFill>
        <a:blip xmlns:r="http://schemas.openxmlformats.org/officeDocument/2006/relationships" r:embed="rId6" cstate="print"/>
        <a:srcRect/>
        <a:stretch>
          <a:fillRect/>
        </a:stretch>
      </xdr:blipFill>
      <xdr:spPr bwMode="auto">
        <a:xfrm rot="10800000" flipV="1">
          <a:off x="3943349" y="11058524"/>
          <a:ext cx="782955" cy="380999"/>
        </a:xfrm>
        <a:prstGeom prst="rect">
          <a:avLst/>
        </a:prstGeom>
        <a:noFill/>
        <a:ln w="9525">
          <a:noFill/>
          <a:miter lim="800000"/>
          <a:headEnd/>
          <a:tailEnd/>
        </a:ln>
        <a:effectLst>
          <a:glow rad="139700">
            <a:schemeClr val="accent6">
              <a:lumMod val="50000"/>
              <a:alpha val="40000"/>
            </a:schemeClr>
          </a:glow>
        </a:effectLst>
      </xdr:spPr>
    </xdr:pic>
    <xdr:clientData/>
  </xdr:twoCellAnchor>
  <xdr:twoCellAnchor editAs="oneCell">
    <xdr:from>
      <xdr:col>5</xdr:col>
      <xdr:colOff>171450</xdr:colOff>
      <xdr:row>66</xdr:row>
      <xdr:rowOff>76200</xdr:rowOff>
    </xdr:from>
    <xdr:to>
      <xdr:col>5</xdr:col>
      <xdr:colOff>2368550</xdr:colOff>
      <xdr:row>71</xdr:row>
      <xdr:rowOff>25400</xdr:rowOff>
    </xdr:to>
    <xdr:pic>
      <xdr:nvPicPr>
        <xdr:cNvPr id="32" name="Picture 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6829425" y="14630400"/>
          <a:ext cx="2200275" cy="904875"/>
        </a:xfrm>
        <a:prstGeom prst="rect">
          <a:avLst/>
        </a:prstGeom>
        <a:noFill/>
      </xdr:spPr>
    </xdr:pic>
    <xdr:clientData/>
  </xdr:twoCellAnchor>
  <xdr:twoCellAnchor editAs="oneCell">
    <xdr:from>
      <xdr:col>5</xdr:col>
      <xdr:colOff>638175</xdr:colOff>
      <xdr:row>8</xdr:row>
      <xdr:rowOff>28575</xdr:rowOff>
    </xdr:from>
    <xdr:to>
      <xdr:col>5</xdr:col>
      <xdr:colOff>2025650</xdr:colOff>
      <xdr:row>15</xdr:row>
      <xdr:rowOff>26645</xdr:rowOff>
    </xdr:to>
    <xdr:pic>
      <xdr:nvPicPr>
        <xdr:cNvPr id="12"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8"/>
        <a:stretch>
          <a:fillRect/>
        </a:stretch>
      </xdr:blipFill>
      <xdr:spPr>
        <a:xfrm>
          <a:off x="7296150" y="1295400"/>
          <a:ext cx="1390650" cy="1334745"/>
        </a:xfrm>
        <a:prstGeom prst="rect">
          <a:avLst/>
        </a:prstGeom>
      </xdr:spPr>
    </xdr:pic>
    <xdr:clientData/>
  </xdr:twoCellAnchor>
  <xdr:twoCellAnchor editAs="oneCell">
    <xdr:from>
      <xdr:col>0</xdr:col>
      <xdr:colOff>47626</xdr:colOff>
      <xdr:row>0</xdr:row>
      <xdr:rowOff>57150</xdr:rowOff>
    </xdr:from>
    <xdr:to>
      <xdr:col>1</xdr:col>
      <xdr:colOff>1875118</xdr:colOff>
      <xdr:row>2</xdr:row>
      <xdr:rowOff>66612</xdr:rowOff>
    </xdr:to>
    <xdr:pic>
      <xdr:nvPicPr>
        <xdr:cNvPr id="4" name="1 Imagen">
          <a:extLst>
            <a:ext uri="{FF2B5EF4-FFF2-40B4-BE49-F238E27FC236}">
              <a16:creationId xmlns:a16="http://schemas.microsoft.com/office/drawing/2014/main" id="{0F8D0DFC-B202-423F-98A5-857B5E64B7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626" y="57150"/>
          <a:ext cx="2029198" cy="495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16565</xdr:colOff>
      <xdr:row>0</xdr:row>
      <xdr:rowOff>33131</xdr:rowOff>
    </xdr:from>
    <xdr:to>
      <xdr:col>15</xdr:col>
      <xdr:colOff>66065</xdr:colOff>
      <xdr:row>5</xdr:row>
      <xdr:rowOff>198782</xdr:rowOff>
    </xdr:to>
    <xdr:pic>
      <xdr:nvPicPr>
        <xdr:cNvPr id="45" name="44 Imagen">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 y="33131"/>
          <a:ext cx="1764000" cy="7040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42</xdr:col>
          <xdr:colOff>82550</xdr:colOff>
          <xdr:row>26</xdr:row>
          <xdr:rowOff>63500</xdr:rowOff>
        </xdr:from>
        <xdr:to>
          <xdr:col>46</xdr:col>
          <xdr:colOff>44450</xdr:colOff>
          <xdr:row>27</xdr:row>
          <xdr:rowOff>44450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26</xdr:row>
          <xdr:rowOff>63500</xdr:rowOff>
        </xdr:from>
        <xdr:to>
          <xdr:col>50</xdr:col>
          <xdr:colOff>31750</xdr:colOff>
          <xdr:row>27</xdr:row>
          <xdr:rowOff>63500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28</xdr:row>
          <xdr:rowOff>0</xdr:rowOff>
        </xdr:from>
        <xdr:to>
          <xdr:col>21</xdr:col>
          <xdr:colOff>63500</xdr:colOff>
          <xdr:row>30</xdr:row>
          <xdr:rowOff>44450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28</xdr:row>
          <xdr:rowOff>6350</xdr:rowOff>
        </xdr:from>
        <xdr:to>
          <xdr:col>34</xdr:col>
          <xdr:colOff>82550</xdr:colOff>
          <xdr:row>30</xdr:row>
          <xdr:rowOff>44450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31750</xdr:colOff>
          <xdr:row>28</xdr:row>
          <xdr:rowOff>6350</xdr:rowOff>
        </xdr:from>
        <xdr:to>
          <xdr:col>42</xdr:col>
          <xdr:colOff>76200</xdr:colOff>
          <xdr:row>30</xdr:row>
          <xdr:rowOff>44450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31</xdr:row>
          <xdr:rowOff>6350</xdr:rowOff>
        </xdr:from>
        <xdr:to>
          <xdr:col>21</xdr:col>
          <xdr:colOff>31750</xdr:colOff>
          <xdr:row>34</xdr:row>
          <xdr:rowOff>31750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31</xdr:row>
          <xdr:rowOff>0</xdr:rowOff>
        </xdr:from>
        <xdr:to>
          <xdr:col>33</xdr:col>
          <xdr:colOff>31750</xdr:colOff>
          <xdr:row>34</xdr:row>
          <xdr:rowOff>31750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63500</xdr:colOff>
          <xdr:row>31</xdr:row>
          <xdr:rowOff>0</xdr:rowOff>
        </xdr:from>
        <xdr:to>
          <xdr:col>45</xdr:col>
          <xdr:colOff>25400</xdr:colOff>
          <xdr:row>34</xdr:row>
          <xdr:rowOff>31750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31</xdr:row>
          <xdr:rowOff>0</xdr:rowOff>
        </xdr:from>
        <xdr:to>
          <xdr:col>58</xdr:col>
          <xdr:colOff>0</xdr:colOff>
          <xdr:row>34</xdr:row>
          <xdr:rowOff>31750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139700</xdr:colOff>
          <xdr:row>69</xdr:row>
          <xdr:rowOff>38100</xdr:rowOff>
        </xdr:from>
        <xdr:to>
          <xdr:col>65</xdr:col>
          <xdr:colOff>38100</xdr:colOff>
          <xdr:row>73</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76200</xdr:colOff>
          <xdr:row>69</xdr:row>
          <xdr:rowOff>31750</xdr:rowOff>
        </xdr:from>
        <xdr:to>
          <xdr:col>70</xdr:col>
          <xdr:colOff>0</xdr:colOff>
          <xdr:row>73</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6350</xdr:colOff>
          <xdr:row>101</xdr:row>
          <xdr:rowOff>31750</xdr:rowOff>
        </xdr:from>
        <xdr:to>
          <xdr:col>65</xdr:col>
          <xdr:colOff>114300</xdr:colOff>
          <xdr:row>105</xdr:row>
          <xdr:rowOff>6350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101</xdr:row>
          <xdr:rowOff>25400</xdr:rowOff>
        </xdr:from>
        <xdr:to>
          <xdr:col>69</xdr:col>
          <xdr:colOff>69850</xdr:colOff>
          <xdr:row>105</xdr:row>
          <xdr:rowOff>6350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123</xdr:row>
          <xdr:rowOff>31750</xdr:rowOff>
        </xdr:from>
        <xdr:to>
          <xdr:col>22</xdr:col>
          <xdr:colOff>0</xdr:colOff>
          <xdr:row>125</xdr:row>
          <xdr:rowOff>6350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124</xdr:row>
          <xdr:rowOff>69850</xdr:rowOff>
        </xdr:from>
        <xdr:to>
          <xdr:col>9</xdr:col>
          <xdr:colOff>6350</xdr:colOff>
          <xdr:row>128</xdr:row>
          <xdr:rowOff>6350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131</xdr:row>
          <xdr:rowOff>38100</xdr:rowOff>
        </xdr:from>
        <xdr:to>
          <xdr:col>13</xdr:col>
          <xdr:colOff>158750</xdr:colOff>
          <xdr:row>135</xdr:row>
          <xdr:rowOff>44450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44450</xdr:colOff>
          <xdr:row>140</xdr:row>
          <xdr:rowOff>25400</xdr:rowOff>
        </xdr:from>
        <xdr:to>
          <xdr:col>20</xdr:col>
          <xdr:colOff>6350</xdr:colOff>
          <xdr:row>145</xdr:row>
          <xdr:rowOff>31750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140</xdr:row>
          <xdr:rowOff>25400</xdr:rowOff>
        </xdr:from>
        <xdr:to>
          <xdr:col>30</xdr:col>
          <xdr:colOff>44450</xdr:colOff>
          <xdr:row>145</xdr:row>
          <xdr:rowOff>25400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140</xdr:row>
          <xdr:rowOff>31750</xdr:rowOff>
        </xdr:from>
        <xdr:to>
          <xdr:col>41</xdr:col>
          <xdr:colOff>76200</xdr:colOff>
          <xdr:row>145</xdr:row>
          <xdr:rowOff>6350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xdr:colOff>
          <xdr:row>141</xdr:row>
          <xdr:rowOff>0</xdr:rowOff>
        </xdr:from>
        <xdr:to>
          <xdr:col>52</xdr:col>
          <xdr:colOff>69850</xdr:colOff>
          <xdr:row>145</xdr:row>
          <xdr:rowOff>25400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25400</xdr:colOff>
          <xdr:row>141</xdr:row>
          <xdr:rowOff>0</xdr:rowOff>
        </xdr:from>
        <xdr:to>
          <xdr:col>61</xdr:col>
          <xdr:colOff>0</xdr:colOff>
          <xdr:row>145</xdr:row>
          <xdr:rowOff>6350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150</xdr:row>
          <xdr:rowOff>31750</xdr:rowOff>
        </xdr:from>
        <xdr:to>
          <xdr:col>9</xdr:col>
          <xdr:colOff>31750</xdr:colOff>
          <xdr:row>154</xdr:row>
          <xdr:rowOff>25400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150</xdr:row>
          <xdr:rowOff>31750</xdr:rowOff>
        </xdr:from>
        <xdr:to>
          <xdr:col>18</xdr:col>
          <xdr:colOff>76200</xdr:colOff>
          <xdr:row>154</xdr:row>
          <xdr:rowOff>25400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150</xdr:row>
          <xdr:rowOff>25400</xdr:rowOff>
        </xdr:from>
        <xdr:to>
          <xdr:col>30</xdr:col>
          <xdr:colOff>63500</xdr:colOff>
          <xdr:row>154</xdr:row>
          <xdr:rowOff>25400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82550</xdr:colOff>
          <xdr:row>184</xdr:row>
          <xdr:rowOff>0</xdr:rowOff>
        </xdr:from>
        <xdr:to>
          <xdr:col>32</xdr:col>
          <xdr:colOff>69850</xdr:colOff>
          <xdr:row>185</xdr:row>
          <xdr:rowOff>114300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184</xdr:row>
          <xdr:rowOff>0</xdr:rowOff>
        </xdr:from>
        <xdr:to>
          <xdr:col>48</xdr:col>
          <xdr:colOff>25400</xdr:colOff>
          <xdr:row>185</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82550</xdr:colOff>
          <xdr:row>184</xdr:row>
          <xdr:rowOff>0</xdr:rowOff>
        </xdr:from>
        <xdr:to>
          <xdr:col>65</xdr:col>
          <xdr:colOff>63500</xdr:colOff>
          <xdr:row>185</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150</xdr:row>
          <xdr:rowOff>25400</xdr:rowOff>
        </xdr:from>
        <xdr:to>
          <xdr:col>40</xdr:col>
          <xdr:colOff>38100</xdr:colOff>
          <xdr:row>154</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82550</xdr:colOff>
          <xdr:row>7</xdr:row>
          <xdr:rowOff>177800</xdr:rowOff>
        </xdr:from>
        <xdr:to>
          <xdr:col>47</xdr:col>
          <xdr:colOff>31750</xdr:colOff>
          <xdr:row>10</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7</xdr:row>
          <xdr:rowOff>177800</xdr:rowOff>
        </xdr:from>
        <xdr:to>
          <xdr:col>56</xdr:col>
          <xdr:colOff>31750</xdr:colOff>
          <xdr:row>10</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6</xdr:row>
          <xdr:rowOff>6350</xdr:rowOff>
        </xdr:from>
        <xdr:to>
          <xdr:col>56</xdr:col>
          <xdr:colOff>38100</xdr:colOff>
          <xdr:row>7</xdr:row>
          <xdr:rowOff>190500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82550</xdr:colOff>
          <xdr:row>6</xdr:row>
          <xdr:rowOff>6350</xdr:rowOff>
        </xdr:from>
        <xdr:to>
          <xdr:col>47</xdr:col>
          <xdr:colOff>31750</xdr:colOff>
          <xdr:row>7</xdr:row>
          <xdr:rowOff>190500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128</xdr:row>
          <xdr:rowOff>6350</xdr:rowOff>
        </xdr:from>
        <xdr:to>
          <xdr:col>15</xdr:col>
          <xdr:colOff>76200</xdr:colOff>
          <xdr:row>131</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276</xdr:row>
          <xdr:rowOff>44450</xdr:rowOff>
        </xdr:from>
        <xdr:to>
          <xdr:col>35</xdr:col>
          <xdr:colOff>63500</xdr:colOff>
          <xdr:row>277</xdr:row>
          <xdr:rowOff>44450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25400</xdr:colOff>
          <xdr:row>276</xdr:row>
          <xdr:rowOff>38100</xdr:rowOff>
        </xdr:from>
        <xdr:to>
          <xdr:col>38</xdr:col>
          <xdr:colOff>76200</xdr:colOff>
          <xdr:row>277</xdr:row>
          <xdr:rowOff>57150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278</xdr:row>
          <xdr:rowOff>0</xdr:rowOff>
        </xdr:from>
        <xdr:to>
          <xdr:col>21</xdr:col>
          <xdr:colOff>63500</xdr:colOff>
          <xdr:row>281</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278</xdr:row>
          <xdr:rowOff>6350</xdr:rowOff>
        </xdr:from>
        <xdr:to>
          <xdr:col>34</xdr:col>
          <xdr:colOff>82550</xdr:colOff>
          <xdr:row>281</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31750</xdr:colOff>
          <xdr:row>278</xdr:row>
          <xdr:rowOff>6350</xdr:rowOff>
        </xdr:from>
        <xdr:to>
          <xdr:col>42</xdr:col>
          <xdr:colOff>76200</xdr:colOff>
          <xdr:row>281</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281</xdr:row>
          <xdr:rowOff>19050</xdr:rowOff>
        </xdr:from>
        <xdr:to>
          <xdr:col>21</xdr:col>
          <xdr:colOff>63500</xdr:colOff>
          <xdr:row>283</xdr:row>
          <xdr:rowOff>57150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281</xdr:row>
          <xdr:rowOff>0</xdr:rowOff>
        </xdr:from>
        <xdr:to>
          <xdr:col>32</xdr:col>
          <xdr:colOff>12700</xdr:colOff>
          <xdr:row>283</xdr:row>
          <xdr:rowOff>44450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25400</xdr:colOff>
          <xdr:row>280</xdr:row>
          <xdr:rowOff>38100</xdr:rowOff>
        </xdr:from>
        <xdr:to>
          <xdr:col>42</xdr:col>
          <xdr:colOff>95250</xdr:colOff>
          <xdr:row>283</xdr:row>
          <xdr:rowOff>50800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31750</xdr:colOff>
          <xdr:row>281</xdr:row>
          <xdr:rowOff>6350</xdr:rowOff>
        </xdr:from>
        <xdr:to>
          <xdr:col>55</xdr:col>
          <xdr:colOff>0</xdr:colOff>
          <xdr:row>283</xdr:row>
          <xdr:rowOff>69850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82550</xdr:colOff>
          <xdr:row>284</xdr:row>
          <xdr:rowOff>57150</xdr:rowOff>
        </xdr:from>
        <xdr:to>
          <xdr:col>28</xdr:col>
          <xdr:colOff>31750</xdr:colOff>
          <xdr:row>286</xdr:row>
          <xdr:rowOff>44450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284</xdr:row>
          <xdr:rowOff>69850</xdr:rowOff>
        </xdr:from>
        <xdr:to>
          <xdr:col>24</xdr:col>
          <xdr:colOff>82550</xdr:colOff>
          <xdr:row>286</xdr:row>
          <xdr:rowOff>31750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SI</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16566</xdr:colOff>
      <xdr:row>0</xdr:row>
      <xdr:rowOff>33132</xdr:rowOff>
    </xdr:from>
    <xdr:to>
      <xdr:col>17</xdr:col>
      <xdr:colOff>8283</xdr:colOff>
      <xdr:row>5</xdr:row>
      <xdr:rowOff>208185</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6" y="33132"/>
          <a:ext cx="1780760" cy="6720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63</xdr:col>
          <xdr:colOff>6350</xdr:colOff>
          <xdr:row>25</xdr:row>
          <xdr:rowOff>25400</xdr:rowOff>
        </xdr:from>
        <xdr:to>
          <xdr:col>66</xdr:col>
          <xdr:colOff>31750</xdr:colOff>
          <xdr:row>29</xdr:row>
          <xdr:rowOff>6350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101600</xdr:colOff>
          <xdr:row>25</xdr:row>
          <xdr:rowOff>25400</xdr:rowOff>
        </xdr:from>
        <xdr:to>
          <xdr:col>69</xdr:col>
          <xdr:colOff>25400</xdr:colOff>
          <xdr:row>29</xdr:row>
          <xdr:rowOff>25400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28</xdr:row>
          <xdr:rowOff>6350</xdr:rowOff>
        </xdr:from>
        <xdr:to>
          <xdr:col>23</xdr:col>
          <xdr:colOff>44450</xdr:colOff>
          <xdr:row>31</xdr:row>
          <xdr:rowOff>38100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xdr:colOff>
          <xdr:row>28</xdr:row>
          <xdr:rowOff>25400</xdr:rowOff>
        </xdr:from>
        <xdr:to>
          <xdr:col>35</xdr:col>
          <xdr:colOff>44450</xdr:colOff>
          <xdr:row>31</xdr:row>
          <xdr:rowOff>38100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31750</xdr:colOff>
          <xdr:row>28</xdr:row>
          <xdr:rowOff>6350</xdr:rowOff>
        </xdr:from>
        <xdr:to>
          <xdr:col>43</xdr:col>
          <xdr:colOff>6350</xdr:colOff>
          <xdr:row>31</xdr:row>
          <xdr:rowOff>31750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32</xdr:row>
          <xdr:rowOff>0</xdr:rowOff>
        </xdr:from>
        <xdr:to>
          <xdr:col>21</xdr:col>
          <xdr:colOff>6350</xdr:colOff>
          <xdr:row>34</xdr:row>
          <xdr:rowOff>31750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31</xdr:row>
          <xdr:rowOff>38100</xdr:rowOff>
        </xdr:from>
        <xdr:to>
          <xdr:col>32</xdr:col>
          <xdr:colOff>69850</xdr:colOff>
          <xdr:row>35</xdr:row>
          <xdr:rowOff>25400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69850</xdr:colOff>
          <xdr:row>31</xdr:row>
          <xdr:rowOff>31750</xdr:rowOff>
        </xdr:from>
        <xdr:to>
          <xdr:col>44</xdr:col>
          <xdr:colOff>44450</xdr:colOff>
          <xdr:row>35</xdr:row>
          <xdr:rowOff>6350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31</xdr:row>
          <xdr:rowOff>38100</xdr:rowOff>
        </xdr:from>
        <xdr:to>
          <xdr:col>57</xdr:col>
          <xdr:colOff>0</xdr:colOff>
          <xdr:row>35</xdr:row>
          <xdr:rowOff>25400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70</xdr:row>
          <xdr:rowOff>25400</xdr:rowOff>
        </xdr:from>
        <xdr:to>
          <xdr:col>66</xdr:col>
          <xdr:colOff>6350</xdr:colOff>
          <xdr:row>73</xdr:row>
          <xdr:rowOff>38100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69850</xdr:colOff>
          <xdr:row>70</xdr:row>
          <xdr:rowOff>6350</xdr:rowOff>
        </xdr:from>
        <xdr:to>
          <xdr:col>69</xdr:col>
          <xdr:colOff>101600</xdr:colOff>
          <xdr:row>73</xdr:row>
          <xdr:rowOff>38100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107950</xdr:colOff>
          <xdr:row>89</xdr:row>
          <xdr:rowOff>25400</xdr:rowOff>
        </xdr:from>
        <xdr:to>
          <xdr:col>65</xdr:col>
          <xdr:colOff>107950</xdr:colOff>
          <xdr:row>93</xdr:row>
          <xdr:rowOff>25400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25400</xdr:colOff>
          <xdr:row>89</xdr:row>
          <xdr:rowOff>6350</xdr:rowOff>
        </xdr:from>
        <xdr:to>
          <xdr:col>68</xdr:col>
          <xdr:colOff>101600</xdr:colOff>
          <xdr:row>93</xdr:row>
          <xdr:rowOff>6350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R" sz="800" b="0" i="0" u="none" strike="noStrike" baseline="0">
                  <a:solidFill>
                    <a:srgbClr val="000000"/>
                  </a:solidFill>
                  <a:latin typeface="Tahoma"/>
                  <a:ea typeface="Tahoma"/>
                  <a:cs typeface="Tahoma"/>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111</xdr:row>
          <xdr:rowOff>76200</xdr:rowOff>
        </xdr:from>
        <xdr:to>
          <xdr:col>3</xdr:col>
          <xdr:colOff>76200</xdr:colOff>
          <xdr:row>113</xdr:row>
          <xdr:rowOff>38100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111</xdr:row>
          <xdr:rowOff>44450</xdr:rowOff>
        </xdr:from>
        <xdr:to>
          <xdr:col>37</xdr:col>
          <xdr:colOff>6350</xdr:colOff>
          <xdr:row>113</xdr:row>
          <xdr:rowOff>6350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31750</xdr:colOff>
          <xdr:row>113</xdr:row>
          <xdr:rowOff>25400</xdr:rowOff>
        </xdr:from>
        <xdr:to>
          <xdr:col>37</xdr:col>
          <xdr:colOff>6350</xdr:colOff>
          <xdr:row>117</xdr:row>
          <xdr:rowOff>25400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127</xdr:row>
          <xdr:rowOff>69850</xdr:rowOff>
        </xdr:from>
        <xdr:to>
          <xdr:col>19</xdr:col>
          <xdr:colOff>76200</xdr:colOff>
          <xdr:row>133</xdr:row>
          <xdr:rowOff>25400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127</xdr:row>
          <xdr:rowOff>63500</xdr:rowOff>
        </xdr:from>
        <xdr:to>
          <xdr:col>30</xdr:col>
          <xdr:colOff>44450</xdr:colOff>
          <xdr:row>133</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127</xdr:row>
          <xdr:rowOff>69850</xdr:rowOff>
        </xdr:from>
        <xdr:to>
          <xdr:col>40</xdr:col>
          <xdr:colOff>31750</xdr:colOff>
          <xdr:row>132</xdr:row>
          <xdr:rowOff>63500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128</xdr:row>
          <xdr:rowOff>0</xdr:rowOff>
        </xdr:from>
        <xdr:to>
          <xdr:col>51</xdr:col>
          <xdr:colOff>76200</xdr:colOff>
          <xdr:row>133</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xdr:colOff>
          <xdr:row>128</xdr:row>
          <xdr:rowOff>0</xdr:rowOff>
        </xdr:from>
        <xdr:to>
          <xdr:col>60</xdr:col>
          <xdr:colOff>38100</xdr:colOff>
          <xdr:row>132</xdr:row>
          <xdr:rowOff>63500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135</xdr:row>
          <xdr:rowOff>69850</xdr:rowOff>
        </xdr:from>
        <xdr:to>
          <xdr:col>9</xdr:col>
          <xdr:colOff>31750</xdr:colOff>
          <xdr:row>139</xdr:row>
          <xdr:rowOff>31750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135</xdr:row>
          <xdr:rowOff>69850</xdr:rowOff>
        </xdr:from>
        <xdr:to>
          <xdr:col>18</xdr:col>
          <xdr:colOff>63500</xdr:colOff>
          <xdr:row>139</xdr:row>
          <xdr:rowOff>31750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136</xdr:row>
          <xdr:rowOff>6350</xdr:rowOff>
        </xdr:from>
        <xdr:to>
          <xdr:col>29</xdr:col>
          <xdr:colOff>76200</xdr:colOff>
          <xdr:row>140</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69850</xdr:colOff>
          <xdr:row>171</xdr:row>
          <xdr:rowOff>6350</xdr:rowOff>
        </xdr:from>
        <xdr:to>
          <xdr:col>31</xdr:col>
          <xdr:colOff>69850</xdr:colOff>
          <xdr:row>172</xdr:row>
          <xdr:rowOff>101600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171</xdr:row>
          <xdr:rowOff>6350</xdr:rowOff>
        </xdr:from>
        <xdr:to>
          <xdr:col>47</xdr:col>
          <xdr:colOff>76200</xdr:colOff>
          <xdr:row>172</xdr:row>
          <xdr:rowOff>101600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82550</xdr:colOff>
          <xdr:row>171</xdr:row>
          <xdr:rowOff>25400</xdr:rowOff>
        </xdr:from>
        <xdr:to>
          <xdr:col>64</xdr:col>
          <xdr:colOff>25400</xdr:colOff>
          <xdr:row>172</xdr:row>
          <xdr:rowOff>107950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136</xdr:row>
          <xdr:rowOff>6350</xdr:rowOff>
        </xdr:from>
        <xdr:to>
          <xdr:col>40</xdr:col>
          <xdr:colOff>38100</xdr:colOff>
          <xdr:row>139</xdr:row>
          <xdr:rowOff>31750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6350</xdr:colOff>
          <xdr:row>5</xdr:row>
          <xdr:rowOff>190500</xdr:rowOff>
        </xdr:from>
        <xdr:to>
          <xdr:col>55</xdr:col>
          <xdr:colOff>38100</xdr:colOff>
          <xdr:row>9</xdr:row>
          <xdr:rowOff>25400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6350</xdr:colOff>
          <xdr:row>7</xdr:row>
          <xdr:rowOff>139700</xdr:rowOff>
        </xdr:from>
        <xdr:to>
          <xdr:col>55</xdr:col>
          <xdr:colOff>38100</xdr:colOff>
          <xdr:row>10</xdr:row>
          <xdr:rowOff>69850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6350</xdr:colOff>
          <xdr:row>10</xdr:row>
          <xdr:rowOff>6350</xdr:rowOff>
        </xdr:from>
        <xdr:to>
          <xdr:col>55</xdr:col>
          <xdr:colOff>38100</xdr:colOff>
          <xdr:row>11</xdr:row>
          <xdr:rowOff>31750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38100</xdr:colOff>
          <xdr:row>5</xdr:row>
          <xdr:rowOff>190500</xdr:rowOff>
        </xdr:from>
        <xdr:to>
          <xdr:col>70</xdr:col>
          <xdr:colOff>38100</xdr:colOff>
          <xdr:row>9</xdr:row>
          <xdr:rowOff>31750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38100</xdr:colOff>
          <xdr:row>7</xdr:row>
          <xdr:rowOff>139700</xdr:rowOff>
        </xdr:from>
        <xdr:to>
          <xdr:col>70</xdr:col>
          <xdr:colOff>38100</xdr:colOff>
          <xdr:row>10</xdr:row>
          <xdr:rowOff>69850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38100</xdr:colOff>
          <xdr:row>10</xdr:row>
          <xdr:rowOff>0</xdr:rowOff>
        </xdr:from>
        <xdr:to>
          <xdr:col>70</xdr:col>
          <xdr:colOff>38100</xdr:colOff>
          <xdr:row>11</xdr:row>
          <xdr:rowOff>31750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2" Type="http://schemas.openxmlformats.org/officeDocument/2006/relationships/drawing" Target="../drawings/drawing5.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8" Type="http://schemas.openxmlformats.org/officeDocument/2006/relationships/ctrlProp" Target="../ctrlProps/ctrlProp4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1:AU636"/>
  <sheetViews>
    <sheetView tabSelected="1" view="pageBreakPreview" zoomScale="80" zoomScaleSheetLayoutView="80" workbookViewId="0">
      <selection activeCell="D39" sqref="D39"/>
    </sheetView>
  </sheetViews>
  <sheetFormatPr baseColWidth="10" defaultColWidth="0" defaultRowHeight="15" zeroHeight="1"/>
  <cols>
    <col min="1" max="1" width="2" style="33" bestFit="1" customWidth="1"/>
    <col min="2" max="2" width="56.90625" style="33" customWidth="1"/>
    <col min="3" max="3" width="27.54296875" style="33" bestFit="1" customWidth="1"/>
    <col min="4" max="4" width="22" style="33" bestFit="1" customWidth="1"/>
    <col min="5" max="5" width="23.36328125" style="33" customWidth="1"/>
    <col min="6" max="6" width="23.453125" style="33" customWidth="1"/>
    <col min="7" max="7" width="11.453125" style="33" customWidth="1"/>
    <col min="8" max="8" width="17.6328125" style="28" hidden="1" customWidth="1"/>
    <col min="9" max="9" width="19.54296875" style="28" hidden="1" customWidth="1"/>
    <col min="10" max="10" width="16" style="28" hidden="1" customWidth="1"/>
    <col min="11" max="11" width="49.36328125" style="28" hidden="1" customWidth="1"/>
    <col min="12" max="12" width="6.453125" style="28" hidden="1" customWidth="1"/>
    <col min="13" max="46" width="11.453125" style="28" hidden="1" customWidth="1"/>
    <col min="47" max="47" width="11.90625" style="28" hidden="1" customWidth="1"/>
    <col min="48" max="16384" width="11.453125" style="28" hidden="1"/>
  </cols>
  <sheetData>
    <row r="1" spans="1:24">
      <c r="A1" s="26"/>
      <c r="B1" s="26"/>
      <c r="C1" s="26"/>
      <c r="D1" s="26"/>
      <c r="E1" s="26"/>
      <c r="F1" s="26"/>
      <c r="G1" s="26"/>
      <c r="H1" s="27"/>
      <c r="I1" s="27"/>
      <c r="J1" s="27"/>
      <c r="K1" s="27"/>
      <c r="L1" s="27"/>
      <c r="M1" s="27"/>
      <c r="N1" s="27"/>
      <c r="O1" s="27"/>
      <c r="P1" s="27"/>
      <c r="Q1" s="27"/>
      <c r="R1" s="27"/>
      <c r="S1" s="27"/>
      <c r="T1" s="27"/>
      <c r="U1" s="27"/>
      <c r="V1" s="27"/>
      <c r="W1" s="27"/>
      <c r="X1" s="27"/>
    </row>
    <row r="2" spans="1:24">
      <c r="A2" s="26"/>
      <c r="B2" s="368" t="s">
        <v>46</v>
      </c>
      <c r="C2" s="26"/>
      <c r="D2" s="26"/>
      <c r="E2" s="26"/>
      <c r="F2" s="26"/>
      <c r="G2" s="26"/>
      <c r="H2" s="27"/>
      <c r="I2" s="27"/>
      <c r="J2" s="27"/>
      <c r="K2" s="27"/>
      <c r="L2" s="27"/>
      <c r="M2" s="27"/>
      <c r="N2" s="27"/>
      <c r="O2" s="27"/>
      <c r="P2" s="27"/>
      <c r="Q2" s="27"/>
      <c r="R2" s="27"/>
      <c r="S2" s="27"/>
      <c r="T2" s="27"/>
      <c r="U2" s="27"/>
      <c r="V2" s="27"/>
      <c r="W2" s="27"/>
      <c r="X2" s="27"/>
    </row>
    <row r="3" spans="1:24">
      <c r="A3" s="26"/>
      <c r="B3" s="26"/>
      <c r="C3" s="26"/>
      <c r="D3" s="26"/>
      <c r="E3" s="26"/>
      <c r="F3" s="26"/>
      <c r="G3" s="26"/>
      <c r="H3" s="27"/>
      <c r="I3" s="27"/>
      <c r="J3" s="27"/>
      <c r="K3" s="27"/>
      <c r="L3" s="27"/>
      <c r="M3" s="27"/>
      <c r="N3" s="27"/>
      <c r="O3" s="27"/>
      <c r="P3" s="27"/>
      <c r="Q3" s="27"/>
      <c r="R3" s="27"/>
      <c r="S3" s="27"/>
      <c r="T3" s="27"/>
      <c r="U3" s="27"/>
      <c r="V3" s="27"/>
      <c r="W3" s="27"/>
      <c r="X3" s="27"/>
    </row>
    <row r="4" spans="1:24">
      <c r="A4" s="26"/>
      <c r="B4" s="26"/>
      <c r="C4" s="26"/>
      <c r="D4" s="26"/>
      <c r="E4" s="26"/>
      <c r="F4" s="26"/>
      <c r="G4" s="26"/>
      <c r="H4" s="27"/>
      <c r="I4" s="27"/>
      <c r="J4" s="27"/>
      <c r="K4" s="27"/>
      <c r="L4" s="27"/>
      <c r="M4" s="27"/>
      <c r="N4" s="27"/>
      <c r="O4" s="27"/>
      <c r="P4" s="27"/>
      <c r="Q4" s="27"/>
      <c r="R4" s="27"/>
      <c r="S4" s="27"/>
      <c r="T4" s="27"/>
      <c r="U4" s="27"/>
      <c r="V4" s="27"/>
      <c r="W4" s="27"/>
      <c r="X4" s="27"/>
    </row>
    <row r="5" spans="1:24">
      <c r="A5" s="26"/>
      <c r="B5" s="369"/>
      <c r="C5" s="370"/>
      <c r="D5" s="369"/>
      <c r="E5" s="370"/>
      <c r="F5" s="370"/>
      <c r="G5" s="26"/>
      <c r="H5" s="27"/>
      <c r="I5" s="27"/>
      <c r="J5" s="27"/>
      <c r="K5" s="27"/>
      <c r="L5" s="27"/>
      <c r="M5" s="27"/>
      <c r="N5" s="27"/>
      <c r="O5" s="27"/>
      <c r="P5" s="27"/>
      <c r="Q5" s="27"/>
      <c r="R5" s="27"/>
      <c r="S5" s="27"/>
      <c r="T5" s="27"/>
      <c r="U5" s="27"/>
      <c r="V5" s="27"/>
      <c r="W5" s="27"/>
      <c r="X5" s="27"/>
    </row>
    <row r="6" spans="1:24" ht="22">
      <c r="A6" s="26"/>
      <c r="B6" s="524" t="s">
        <v>1395</v>
      </c>
      <c r="C6" s="524"/>
      <c r="D6" s="524"/>
      <c r="E6" s="524"/>
      <c r="F6" s="524"/>
      <c r="G6" s="26"/>
      <c r="H6" s="27"/>
      <c r="I6" s="27"/>
      <c r="J6" s="27"/>
      <c r="K6" s="27"/>
      <c r="L6" s="27"/>
      <c r="M6" s="27"/>
      <c r="N6" s="27"/>
      <c r="O6" s="27"/>
      <c r="P6" s="27"/>
      <c r="Q6" s="27"/>
      <c r="R6" s="27"/>
      <c r="S6" s="27"/>
      <c r="T6" s="27"/>
      <c r="U6" s="27"/>
      <c r="V6" s="27"/>
      <c r="W6" s="27"/>
      <c r="X6" s="27"/>
    </row>
    <row r="7" spans="1:24" ht="15.5" thickBot="1">
      <c r="A7" s="26"/>
      <c r="B7" s="26"/>
      <c r="C7" s="26"/>
      <c r="D7" s="26"/>
      <c r="E7" s="26"/>
      <c r="F7" s="26"/>
      <c r="G7" s="26"/>
      <c r="H7" s="27"/>
      <c r="I7" s="27"/>
      <c r="J7" s="27"/>
      <c r="K7" s="27"/>
      <c r="L7" s="27"/>
      <c r="M7" s="27"/>
      <c r="N7" s="27"/>
      <c r="O7" s="27"/>
      <c r="P7" s="27"/>
      <c r="Q7" s="27"/>
      <c r="R7" s="27"/>
      <c r="S7" s="27"/>
      <c r="T7" s="27"/>
      <c r="U7" s="27"/>
      <c r="V7" s="27"/>
      <c r="W7" s="27"/>
      <c r="X7" s="27"/>
    </row>
    <row r="8" spans="1:24">
      <c r="A8" s="26"/>
      <c r="B8" s="371"/>
      <c r="C8" s="372"/>
      <c r="D8" s="372"/>
      <c r="E8" s="373"/>
      <c r="F8" s="374"/>
      <c r="G8" s="26"/>
      <c r="H8" s="27"/>
      <c r="I8" s="27"/>
      <c r="J8" s="27"/>
      <c r="K8" s="27"/>
      <c r="L8" s="27"/>
      <c r="M8" s="27"/>
      <c r="N8" s="27"/>
      <c r="O8" s="27"/>
      <c r="P8" s="27"/>
      <c r="Q8" s="27"/>
      <c r="R8" s="27"/>
      <c r="S8" s="27"/>
      <c r="T8" s="27"/>
      <c r="U8" s="27"/>
      <c r="V8" s="27"/>
      <c r="W8" s="27"/>
      <c r="X8" s="27"/>
    </row>
    <row r="9" spans="1:24">
      <c r="A9" s="26"/>
      <c r="B9" s="466" t="s">
        <v>48</v>
      </c>
      <c r="C9" s="329" t="s">
        <v>124</v>
      </c>
      <c r="D9" s="221" t="s">
        <v>0</v>
      </c>
      <c r="E9" s="222">
        <f ca="1">NOW()</f>
        <v>45891.435693287036</v>
      </c>
      <c r="F9" s="375"/>
      <c r="G9" s="26"/>
      <c r="H9" s="27"/>
      <c r="I9" s="27"/>
      <c r="J9" s="27"/>
      <c r="K9" s="27"/>
      <c r="L9" s="27"/>
      <c r="M9" s="27"/>
      <c r="N9" s="27"/>
      <c r="O9" s="27"/>
      <c r="P9" s="27"/>
      <c r="Q9" s="27"/>
      <c r="R9" s="27"/>
      <c r="S9" s="27"/>
      <c r="T9" s="27"/>
      <c r="U9" s="27"/>
      <c r="V9" s="27"/>
      <c r="W9" s="27"/>
      <c r="X9" s="27"/>
    </row>
    <row r="10" spans="1:24" ht="18" thickBot="1">
      <c r="A10" s="26"/>
      <c r="B10" s="467" t="s">
        <v>47</v>
      </c>
      <c r="C10" s="525"/>
      <c r="D10" s="526"/>
      <c r="E10" s="526"/>
      <c r="F10" s="376"/>
      <c r="G10" s="26"/>
      <c r="H10" s="27"/>
      <c r="I10" s="27"/>
      <c r="J10" s="27"/>
      <c r="K10" s="27"/>
      <c r="L10" s="27"/>
      <c r="M10" s="27"/>
      <c r="N10" s="27"/>
      <c r="O10" s="27"/>
      <c r="P10" s="27"/>
      <c r="Q10" s="27"/>
      <c r="R10" s="27"/>
      <c r="S10" s="27"/>
      <c r="T10" s="27"/>
      <c r="U10" s="27"/>
      <c r="V10" s="27"/>
      <c r="W10" s="27"/>
      <c r="X10" s="27"/>
    </row>
    <row r="11" spans="1:24" ht="18" thickBot="1">
      <c r="A11" s="26"/>
      <c r="B11" s="467" t="s">
        <v>95</v>
      </c>
      <c r="C11" s="522"/>
      <c r="D11" s="523"/>
      <c r="E11" s="523"/>
      <c r="F11" s="376"/>
      <c r="G11" s="26"/>
      <c r="H11" s="27"/>
      <c r="I11" s="27"/>
      <c r="J11" s="27"/>
      <c r="K11" s="27"/>
      <c r="L11" s="27"/>
      <c r="M11" s="27"/>
      <c r="N11" s="27"/>
      <c r="O11" s="27"/>
      <c r="P11" s="27"/>
      <c r="Q11" s="27"/>
      <c r="R11" s="27"/>
      <c r="S11" s="27"/>
      <c r="T11" s="27"/>
      <c r="U11" s="27"/>
      <c r="V11" s="27"/>
      <c r="W11" s="27"/>
      <c r="X11" s="27"/>
    </row>
    <row r="12" spans="1:24" ht="18" thickBot="1">
      <c r="A12" s="26"/>
      <c r="B12" s="467" t="s">
        <v>94</v>
      </c>
      <c r="C12" s="444"/>
      <c r="D12" s="330"/>
      <c r="E12" s="443"/>
      <c r="F12" s="376"/>
      <c r="G12" s="26"/>
      <c r="H12" s="27"/>
      <c r="I12" s="27"/>
      <c r="J12" s="27"/>
      <c r="K12" s="27"/>
      <c r="L12" s="27"/>
      <c r="M12" s="27"/>
      <c r="N12" s="27"/>
      <c r="O12" s="27"/>
      <c r="P12" s="27"/>
      <c r="Q12" s="27"/>
      <c r="R12" s="27"/>
      <c r="S12" s="27"/>
      <c r="T12" s="27"/>
      <c r="U12" s="27"/>
      <c r="V12" s="27"/>
      <c r="W12" s="27"/>
      <c r="X12" s="27"/>
    </row>
    <row r="13" spans="1:24" ht="15.5" hidden="1" thickBot="1">
      <c r="A13" s="26"/>
      <c r="B13" s="256" t="s">
        <v>80</v>
      </c>
      <c r="C13" s="445"/>
      <c r="D13" s="377" t="s">
        <v>81</v>
      </c>
      <c r="E13" s="444"/>
      <c r="F13" s="376"/>
      <c r="G13" s="26"/>
      <c r="H13" s="27"/>
      <c r="I13" s="27"/>
      <c r="J13" s="27"/>
      <c r="K13" s="27"/>
      <c r="L13" s="27"/>
      <c r="M13" s="27"/>
      <c r="N13" s="27"/>
      <c r="O13" s="27"/>
      <c r="P13" s="27"/>
      <c r="Q13" s="27"/>
      <c r="R13" s="27"/>
      <c r="S13" s="27"/>
      <c r="T13" s="27"/>
      <c r="U13" s="27"/>
      <c r="V13" s="27"/>
      <c r="W13" s="27"/>
      <c r="X13" s="27"/>
    </row>
    <row r="14" spans="1:24" ht="15.5" thickBot="1">
      <c r="A14" s="26"/>
      <c r="B14" s="256" t="s">
        <v>96</v>
      </c>
      <c r="C14" s="445"/>
      <c r="D14" s="378" t="s">
        <v>43</v>
      </c>
      <c r="E14" s="444"/>
      <c r="F14" s="376"/>
      <c r="G14" s="26"/>
      <c r="H14" s="27"/>
      <c r="I14" s="27"/>
      <c r="J14" s="27"/>
      <c r="K14" s="27"/>
      <c r="L14" s="27"/>
      <c r="M14" s="27"/>
      <c r="N14" s="27"/>
      <c r="O14" s="27"/>
      <c r="P14" s="27"/>
      <c r="Q14" s="27"/>
      <c r="R14" s="27"/>
      <c r="S14" s="27"/>
      <c r="T14" s="27"/>
      <c r="U14" s="27"/>
      <c r="V14" s="27"/>
      <c r="W14" s="27"/>
      <c r="X14" s="27"/>
    </row>
    <row r="15" spans="1:24" ht="18" thickBot="1">
      <c r="A15" s="26"/>
      <c r="B15" s="256" t="s">
        <v>99</v>
      </c>
      <c r="C15" s="331">
        <v>0</v>
      </c>
      <c r="D15" s="379" t="s">
        <v>108</v>
      </c>
      <c r="E15" s="332"/>
      <c r="F15" s="376"/>
      <c r="G15" s="26"/>
      <c r="H15" s="27"/>
      <c r="I15" s="446"/>
      <c r="J15" s="27"/>
      <c r="K15" s="27"/>
      <c r="L15" s="27"/>
      <c r="M15" s="27"/>
      <c r="N15" s="27"/>
      <c r="O15" s="27"/>
      <c r="P15" s="27"/>
      <c r="Q15" s="27"/>
      <c r="R15" s="27"/>
      <c r="S15" s="27"/>
      <c r="T15" s="27"/>
      <c r="U15" s="27"/>
      <c r="V15" s="27"/>
      <c r="W15" s="27"/>
      <c r="X15" s="27"/>
    </row>
    <row r="16" spans="1:24" ht="15.5" thickBot="1">
      <c r="A16" s="26"/>
      <c r="B16" s="256" t="s">
        <v>100</v>
      </c>
      <c r="C16" s="333">
        <v>5</v>
      </c>
      <c r="D16" s="380"/>
      <c r="E16" s="381"/>
      <c r="F16" s="376"/>
      <c r="G16" s="26"/>
      <c r="H16" s="27"/>
      <c r="I16" s="27"/>
      <c r="J16" s="27"/>
      <c r="K16" s="27"/>
      <c r="L16" s="27"/>
      <c r="M16" s="27"/>
      <c r="N16" s="27"/>
      <c r="O16" s="27"/>
      <c r="P16" s="27"/>
      <c r="Q16" s="27"/>
      <c r="R16" s="27"/>
      <c r="S16" s="27"/>
      <c r="T16" s="27"/>
      <c r="U16" s="27"/>
      <c r="V16" s="27"/>
      <c r="W16" s="27"/>
      <c r="X16" s="27"/>
    </row>
    <row r="17" spans="1:24" ht="15.5" thickBot="1">
      <c r="A17" s="26"/>
      <c r="B17" s="256" t="s">
        <v>119</v>
      </c>
      <c r="C17" s="333"/>
      <c r="D17" s="380"/>
      <c r="E17" s="381"/>
      <c r="F17" s="376"/>
      <c r="G17" s="26"/>
      <c r="H17" s="27"/>
      <c r="I17" s="27"/>
      <c r="J17" s="27"/>
      <c r="K17" s="27"/>
      <c r="L17" s="27"/>
      <c r="M17" s="27"/>
      <c r="N17" s="27"/>
      <c r="O17" s="27"/>
      <c r="P17" s="27"/>
      <c r="Q17" s="27"/>
      <c r="R17" s="27"/>
      <c r="S17" s="27"/>
      <c r="T17" s="27"/>
      <c r="U17" s="27"/>
      <c r="V17" s="27"/>
      <c r="W17" s="27"/>
      <c r="X17" s="27"/>
    </row>
    <row r="18" spans="1:24" ht="15.5" thickBot="1">
      <c r="A18" s="26"/>
      <c r="B18" s="256" t="s">
        <v>105</v>
      </c>
      <c r="C18" s="527"/>
      <c r="D18" s="523"/>
      <c r="E18" s="523"/>
      <c r="F18" s="376"/>
      <c r="G18" s="26"/>
      <c r="H18" s="27"/>
      <c r="I18" s="27"/>
      <c r="J18" s="27"/>
      <c r="K18" s="27"/>
      <c r="L18" s="27"/>
      <c r="M18" s="27"/>
      <c r="N18" s="27"/>
      <c r="O18" s="27"/>
      <c r="P18" s="27"/>
      <c r="Q18" s="27"/>
      <c r="R18" s="27"/>
      <c r="S18" s="27"/>
      <c r="T18" s="27"/>
      <c r="U18" s="27"/>
      <c r="V18" s="27"/>
      <c r="W18" s="27"/>
      <c r="X18" s="27"/>
    </row>
    <row r="19" spans="1:24" ht="15.5" thickBot="1">
      <c r="A19" s="26"/>
      <c r="B19" s="256" t="s">
        <v>106</v>
      </c>
      <c r="C19" s="529" t="s">
        <v>33</v>
      </c>
      <c r="D19" s="530"/>
      <c r="E19" s="530"/>
      <c r="F19" s="376"/>
      <c r="G19" s="26"/>
      <c r="H19" s="27"/>
      <c r="I19" s="27"/>
      <c r="J19" s="27"/>
      <c r="K19" s="27"/>
      <c r="L19" s="27"/>
      <c r="M19" s="27"/>
      <c r="N19" s="27"/>
      <c r="O19" s="27"/>
      <c r="P19" s="27"/>
      <c r="Q19" s="27"/>
      <c r="R19" s="27"/>
      <c r="S19" s="27"/>
      <c r="T19" s="27"/>
      <c r="U19" s="27"/>
      <c r="V19" s="27"/>
      <c r="W19" s="27"/>
      <c r="X19" s="27"/>
    </row>
    <row r="20" spans="1:24" ht="41.25" customHeight="1" thickBot="1">
      <c r="A20" s="26"/>
      <c r="B20" s="256" t="s">
        <v>101</v>
      </c>
      <c r="C20" s="531" t="s">
        <v>75</v>
      </c>
      <c r="D20" s="532"/>
      <c r="E20" s="532"/>
      <c r="F20" s="376"/>
      <c r="G20" s="26"/>
      <c r="H20" s="27"/>
      <c r="I20" s="27"/>
      <c r="J20" s="27"/>
      <c r="K20" s="27"/>
      <c r="L20" s="27"/>
      <c r="M20" s="27"/>
      <c r="N20" s="27"/>
      <c r="O20" s="27"/>
      <c r="P20" s="27"/>
      <c r="Q20" s="27"/>
      <c r="R20" s="27"/>
      <c r="S20" s="27"/>
      <c r="T20" s="27"/>
      <c r="U20" s="27"/>
      <c r="V20" s="27"/>
      <c r="W20" s="27"/>
      <c r="X20" s="27"/>
    </row>
    <row r="21" spans="1:24" ht="18" thickBot="1">
      <c r="A21" s="26"/>
      <c r="B21" s="467" t="s">
        <v>14</v>
      </c>
      <c r="C21" s="533"/>
      <c r="D21" s="534"/>
      <c r="E21" s="527"/>
      <c r="F21" s="376"/>
      <c r="G21" s="26"/>
      <c r="H21" s="27"/>
      <c r="I21" s="27"/>
      <c r="J21" s="27"/>
      <c r="K21" s="27"/>
      <c r="L21" s="27"/>
      <c r="M21" s="27"/>
      <c r="N21" s="27"/>
      <c r="O21" s="27"/>
      <c r="P21" s="27"/>
      <c r="Q21" s="27"/>
      <c r="R21" s="27"/>
      <c r="S21" s="27"/>
      <c r="T21" s="27"/>
      <c r="U21" s="27"/>
      <c r="V21" s="27"/>
      <c r="W21" s="27"/>
      <c r="X21" s="27"/>
    </row>
    <row r="22" spans="1:24" ht="18" thickBot="1">
      <c r="A22" s="26"/>
      <c r="B22" s="467" t="s">
        <v>107</v>
      </c>
      <c r="C22" s="444"/>
      <c r="D22" s="443"/>
      <c r="E22" s="443"/>
      <c r="F22" s="376"/>
      <c r="G22" s="26"/>
      <c r="H22" s="27"/>
      <c r="I22" s="27"/>
      <c r="J22" s="27"/>
      <c r="K22" s="27"/>
      <c r="L22" s="27"/>
      <c r="M22" s="27"/>
      <c r="N22" s="27"/>
      <c r="O22" s="27"/>
      <c r="P22" s="27"/>
      <c r="Q22" s="27"/>
      <c r="R22" s="27"/>
      <c r="S22" s="27"/>
      <c r="T22" s="27"/>
      <c r="U22" s="27"/>
      <c r="V22" s="27"/>
      <c r="W22" s="27"/>
      <c r="X22" s="27"/>
    </row>
    <row r="23" spans="1:24" ht="17.5">
      <c r="A23" s="26"/>
      <c r="B23" s="382"/>
      <c r="C23" s="383"/>
      <c r="D23" s="383"/>
      <c r="E23" s="383"/>
      <c r="F23" s="376"/>
      <c r="G23" s="26"/>
      <c r="H23" s="27"/>
      <c r="I23" s="27"/>
      <c r="J23" s="27"/>
      <c r="K23" s="27"/>
      <c r="L23" s="27"/>
      <c r="M23" s="27"/>
      <c r="N23" s="27"/>
      <c r="O23" s="27"/>
      <c r="P23" s="27"/>
      <c r="Q23" s="27"/>
      <c r="R23" s="27"/>
      <c r="S23" s="27"/>
      <c r="T23" s="27"/>
      <c r="U23" s="27"/>
      <c r="V23" s="27"/>
      <c r="W23" s="27"/>
      <c r="X23" s="27"/>
    </row>
    <row r="24" spans="1:24" ht="15.5" thickBot="1">
      <c r="A24" s="26"/>
      <c r="B24" s="384"/>
      <c r="C24" s="385"/>
      <c r="D24" s="29"/>
      <c r="E24" s="29"/>
      <c r="F24" s="376"/>
      <c r="G24" s="26"/>
      <c r="H24" s="27"/>
      <c r="I24" s="27"/>
      <c r="J24" s="27"/>
      <c r="K24" s="27"/>
      <c r="L24" s="27"/>
      <c r="M24" s="27"/>
      <c r="N24" s="27"/>
      <c r="O24" s="27"/>
      <c r="P24" s="27"/>
      <c r="Q24" s="27"/>
      <c r="R24" s="27"/>
      <c r="S24" s="27"/>
      <c r="T24" s="27"/>
      <c r="U24" s="27"/>
      <c r="V24" s="27"/>
      <c r="W24" s="27"/>
      <c r="X24" s="27"/>
    </row>
    <row r="25" spans="1:24" ht="20.5" thickBot="1">
      <c r="A25" s="26"/>
      <c r="B25" s="386" t="s">
        <v>1</v>
      </c>
      <c r="C25" s="387"/>
      <c r="D25" s="388" t="s">
        <v>2</v>
      </c>
      <c r="E25" s="389" t="s">
        <v>4</v>
      </c>
      <c r="F25" s="390" t="s">
        <v>4</v>
      </c>
      <c r="G25" s="26" t="s">
        <v>4</v>
      </c>
      <c r="H25" s="27"/>
      <c r="I25" s="27"/>
      <c r="J25" s="27"/>
      <c r="K25" s="27"/>
      <c r="L25" s="27"/>
      <c r="M25" s="27"/>
      <c r="N25" s="27"/>
      <c r="O25" s="27"/>
      <c r="P25" s="27"/>
      <c r="Q25" s="27"/>
      <c r="R25" s="27"/>
      <c r="S25" s="27"/>
      <c r="T25" s="27"/>
      <c r="U25" s="27"/>
      <c r="V25" s="27"/>
      <c r="W25" s="27"/>
      <c r="X25" s="27"/>
    </row>
    <row r="26" spans="1:24" ht="18" hidden="1" thickBot="1">
      <c r="A26" s="26"/>
      <c r="B26" s="391" t="s">
        <v>5</v>
      </c>
      <c r="C26" s="392"/>
      <c r="D26" s="449" t="s">
        <v>104</v>
      </c>
      <c r="E26" s="393"/>
      <c r="F26" s="394"/>
      <c r="G26" s="395" t="s">
        <v>4</v>
      </c>
      <c r="H26" s="27"/>
      <c r="I26" s="27"/>
      <c r="J26" s="27"/>
      <c r="K26" s="27"/>
      <c r="L26" s="27"/>
      <c r="M26" s="27"/>
      <c r="N26" s="27"/>
      <c r="O26" s="27"/>
      <c r="P26" s="27"/>
      <c r="Q26" s="27"/>
      <c r="R26" s="27"/>
      <c r="S26" s="27"/>
      <c r="T26" s="27"/>
      <c r="U26" s="27"/>
      <c r="V26" s="27"/>
      <c r="W26" s="27"/>
      <c r="X26" s="27"/>
    </row>
    <row r="27" spans="1:24" ht="18" hidden="1" thickBot="1">
      <c r="A27" s="26"/>
      <c r="B27" s="396" t="s">
        <v>6</v>
      </c>
      <c r="C27" s="26"/>
      <c r="D27" s="449" t="s">
        <v>104</v>
      </c>
      <c r="E27" s="397"/>
      <c r="F27" s="398"/>
      <c r="G27" s="395" t="s">
        <v>4</v>
      </c>
      <c r="H27" s="30" t="s">
        <v>4</v>
      </c>
      <c r="I27" s="27"/>
      <c r="J27" s="27"/>
      <c r="K27" s="27"/>
      <c r="L27" s="27"/>
      <c r="M27" s="27"/>
      <c r="N27" s="27"/>
      <c r="O27" s="27"/>
      <c r="P27" s="27"/>
      <c r="Q27" s="27"/>
      <c r="R27" s="27"/>
      <c r="S27" s="27"/>
      <c r="T27" s="27"/>
      <c r="U27" s="27"/>
      <c r="V27" s="27"/>
      <c r="W27" s="27"/>
      <c r="X27" s="27"/>
    </row>
    <row r="28" spans="1:24" ht="21" hidden="1" customHeight="1" thickBot="1">
      <c r="A28" s="26"/>
      <c r="B28" s="396" t="s">
        <v>18</v>
      </c>
      <c r="C28" s="26"/>
      <c r="D28" s="450">
        <v>50000000</v>
      </c>
      <c r="E28" s="397"/>
      <c r="F28" s="398"/>
      <c r="G28" s="395"/>
      <c r="H28" s="30"/>
      <c r="I28" s="27"/>
      <c r="J28" s="27"/>
      <c r="K28" s="27"/>
      <c r="L28" s="27"/>
      <c r="M28" s="27"/>
      <c r="N28" s="27"/>
      <c r="O28" s="27"/>
      <c r="P28" s="27"/>
      <c r="Q28" s="27"/>
      <c r="R28" s="27"/>
      <c r="S28" s="27"/>
      <c r="T28" s="27"/>
      <c r="U28" s="27"/>
      <c r="V28" s="27"/>
      <c r="W28" s="27"/>
      <c r="X28" s="27"/>
    </row>
    <row r="29" spans="1:24" ht="18" hidden="1" thickBot="1">
      <c r="A29" s="26"/>
      <c r="B29" s="396" t="s">
        <v>7</v>
      </c>
      <c r="C29" s="26"/>
      <c r="D29" s="449" t="s">
        <v>104</v>
      </c>
      <c r="E29" s="397"/>
      <c r="F29" s="398"/>
      <c r="G29" s="395" t="s">
        <v>4</v>
      </c>
      <c r="H29" s="27"/>
      <c r="I29" s="27"/>
      <c r="J29" s="27"/>
      <c r="K29" s="27"/>
      <c r="L29" s="27"/>
      <c r="M29" s="27"/>
      <c r="N29" s="27"/>
      <c r="O29" s="27"/>
      <c r="P29" s="27"/>
      <c r="Q29" s="27"/>
      <c r="R29" s="27"/>
      <c r="S29" s="27"/>
      <c r="T29" s="27"/>
      <c r="U29" s="27"/>
      <c r="V29" s="27"/>
      <c r="W29" s="27"/>
      <c r="X29" s="27"/>
    </row>
    <row r="30" spans="1:24" ht="18" hidden="1" thickBot="1">
      <c r="A30" s="26"/>
      <c r="B30" s="396" t="s">
        <v>79</v>
      </c>
      <c r="C30" s="399"/>
      <c r="D30" s="335" t="s">
        <v>391</v>
      </c>
      <c r="E30" s="397" t="s">
        <v>4</v>
      </c>
      <c r="F30" s="400" t="s">
        <v>4</v>
      </c>
      <c r="G30" s="395"/>
      <c r="H30" s="27"/>
      <c r="I30" s="27"/>
      <c r="J30" s="27"/>
      <c r="K30" s="27"/>
      <c r="L30" s="27"/>
      <c r="M30" s="27"/>
      <c r="N30" s="27"/>
      <c r="O30" s="27"/>
      <c r="P30" s="27"/>
      <c r="Q30" s="27"/>
      <c r="R30" s="27"/>
      <c r="S30" s="27"/>
      <c r="T30" s="27"/>
      <c r="U30" s="27"/>
      <c r="V30" s="27"/>
      <c r="W30" s="27"/>
      <c r="X30" s="27"/>
    </row>
    <row r="31" spans="1:24" ht="18" hidden="1" thickBot="1">
      <c r="A31" s="26"/>
      <c r="B31" s="396" t="s">
        <v>50</v>
      </c>
      <c r="C31" s="399"/>
      <c r="D31" s="336" t="s">
        <v>391</v>
      </c>
      <c r="E31" s="397" t="s">
        <v>4</v>
      </c>
      <c r="F31" s="400" t="s">
        <v>4</v>
      </c>
      <c r="G31" s="395"/>
      <c r="H31" s="27"/>
      <c r="I31" s="27"/>
      <c r="J31" s="27"/>
      <c r="K31" s="27"/>
      <c r="L31" s="27"/>
      <c r="M31" s="27"/>
      <c r="N31" s="27"/>
      <c r="O31" s="27"/>
      <c r="P31" s="27"/>
      <c r="Q31" s="27"/>
      <c r="R31" s="27"/>
      <c r="S31" s="27"/>
      <c r="T31" s="27"/>
      <c r="U31" s="27"/>
      <c r="V31" s="27"/>
      <c r="W31" s="27"/>
      <c r="X31" s="27"/>
    </row>
    <row r="32" spans="1:24" ht="7.5" hidden="1" customHeight="1">
      <c r="A32" s="26"/>
      <c r="B32" s="401" t="s">
        <v>19</v>
      </c>
      <c r="C32" s="402"/>
      <c r="D32" s="334" t="s">
        <v>30</v>
      </c>
      <c r="E32" s="403"/>
      <c r="F32" s="400"/>
      <c r="G32" s="395"/>
      <c r="H32" s="27"/>
      <c r="I32" s="27"/>
      <c r="J32" s="27"/>
      <c r="K32" s="27"/>
      <c r="L32" s="27"/>
      <c r="M32" s="27"/>
      <c r="N32" s="27"/>
      <c r="O32" s="27"/>
      <c r="P32" s="27"/>
      <c r="Q32" s="27"/>
      <c r="R32" s="27"/>
      <c r="S32" s="27"/>
      <c r="T32" s="27"/>
      <c r="U32" s="27"/>
      <c r="V32" s="27"/>
      <c r="W32" s="27"/>
      <c r="X32" s="27"/>
    </row>
    <row r="33" spans="1:24" ht="18" hidden="1" thickBot="1">
      <c r="A33" s="26"/>
      <c r="B33" s="401" t="s">
        <v>20</v>
      </c>
      <c r="C33" s="402"/>
      <c r="D33" s="334" t="s">
        <v>30</v>
      </c>
      <c r="E33" s="403"/>
      <c r="F33" s="400"/>
      <c r="G33" s="395"/>
      <c r="H33" s="27"/>
      <c r="I33" s="27"/>
      <c r="J33" s="27"/>
      <c r="K33" s="27"/>
      <c r="L33" s="27"/>
      <c r="M33" s="27"/>
      <c r="N33" s="27"/>
      <c r="O33" s="27"/>
      <c r="P33" s="27"/>
      <c r="Q33" s="27"/>
      <c r="R33" s="27"/>
      <c r="S33" s="27"/>
      <c r="T33" s="27"/>
      <c r="U33" s="27"/>
      <c r="V33" s="27"/>
      <c r="W33" s="27"/>
      <c r="X33" s="27"/>
    </row>
    <row r="34" spans="1:24" ht="18" hidden="1" thickBot="1">
      <c r="A34" s="26"/>
      <c r="B34" s="401" t="s">
        <v>21</v>
      </c>
      <c r="C34" s="402"/>
      <c r="D34" s="334" t="s">
        <v>30</v>
      </c>
      <c r="E34" s="403"/>
      <c r="F34" s="400"/>
      <c r="G34" s="395"/>
      <c r="H34" s="27"/>
      <c r="I34" s="27"/>
      <c r="J34" s="27"/>
      <c r="K34" s="27"/>
      <c r="L34" s="27"/>
      <c r="M34" s="27"/>
      <c r="N34" s="27"/>
      <c r="O34" s="27"/>
      <c r="P34" s="27"/>
      <c r="Q34" s="27"/>
      <c r="R34" s="27"/>
      <c r="S34" s="27"/>
      <c r="T34" s="27"/>
      <c r="U34" s="27"/>
      <c r="V34" s="27"/>
      <c r="W34" s="27"/>
      <c r="X34" s="27"/>
    </row>
    <row r="35" spans="1:24" ht="18" thickBot="1">
      <c r="A35" s="26"/>
      <c r="B35" s="396" t="s">
        <v>42</v>
      </c>
      <c r="C35" s="399"/>
      <c r="D35" s="465">
        <v>0</v>
      </c>
      <c r="E35" s="397"/>
      <c r="F35" s="400"/>
      <c r="G35" s="395"/>
      <c r="H35" s="27"/>
      <c r="I35" s="27"/>
      <c r="J35" s="27"/>
      <c r="K35" s="27"/>
      <c r="L35" s="27"/>
      <c r="M35" s="27"/>
      <c r="N35" s="27"/>
      <c r="O35" s="27"/>
      <c r="P35" s="27"/>
      <c r="Q35" s="27"/>
      <c r="R35" s="27"/>
      <c r="S35" s="27"/>
      <c r="T35" s="27"/>
      <c r="U35" s="27"/>
      <c r="V35" s="27"/>
      <c r="W35" s="27"/>
      <c r="X35" s="27"/>
    </row>
    <row r="36" spans="1:24" ht="18" hidden="1" thickBot="1">
      <c r="A36" s="26"/>
      <c r="B36" s="396" t="s">
        <v>395</v>
      </c>
      <c r="C36" s="399"/>
      <c r="D36" s="540" t="s">
        <v>392</v>
      </c>
      <c r="E36" s="540"/>
      <c r="F36" s="541"/>
      <c r="G36" s="395"/>
      <c r="H36" s="27" t="str">
        <f>+IF(D36="",B118,D36)</f>
        <v>2% de la suma asegurada con un mínimo de ¢125.000,00</v>
      </c>
      <c r="I36" s="27"/>
      <c r="J36" s="27"/>
      <c r="K36" s="27"/>
      <c r="L36" s="27"/>
      <c r="M36" s="27"/>
      <c r="N36" s="27"/>
      <c r="O36" s="27"/>
      <c r="P36" s="27"/>
      <c r="Q36" s="27"/>
      <c r="R36" s="27"/>
      <c r="S36" s="27"/>
      <c r="T36" s="27"/>
      <c r="U36" s="27"/>
      <c r="V36" s="27"/>
      <c r="W36" s="27"/>
      <c r="X36" s="27"/>
    </row>
    <row r="37" spans="1:24" ht="18" hidden="1" thickBot="1">
      <c r="A37" s="26"/>
      <c r="B37" s="396" t="s">
        <v>9</v>
      </c>
      <c r="C37" s="26"/>
      <c r="D37" s="473">
        <v>0.05</v>
      </c>
      <c r="E37" s="404" t="s">
        <v>4</v>
      </c>
      <c r="F37" s="31"/>
      <c r="G37" s="395"/>
      <c r="H37" s="27"/>
      <c r="I37" s="27"/>
      <c r="J37" s="27"/>
      <c r="K37" s="27"/>
      <c r="L37" s="27"/>
      <c r="M37" s="27"/>
      <c r="N37" s="27"/>
      <c r="O37" s="27"/>
      <c r="P37" s="27"/>
      <c r="Q37" s="27"/>
      <c r="R37" s="27"/>
      <c r="S37" s="27"/>
      <c r="T37" s="27"/>
      <c r="U37" s="27"/>
      <c r="V37" s="27"/>
      <c r="W37" s="27"/>
      <c r="X37" s="27"/>
    </row>
    <row r="38" spans="1:24" ht="18.5" thickTop="1" thickBot="1">
      <c r="A38" s="26"/>
      <c r="B38" s="396" t="s">
        <v>23</v>
      </c>
      <c r="C38" s="26"/>
      <c r="D38" s="464" t="s">
        <v>28</v>
      </c>
      <c r="E38" s="404" t="s">
        <v>4</v>
      </c>
      <c r="F38" s="31"/>
      <c r="G38" s="395"/>
      <c r="H38" s="27"/>
      <c r="I38" s="27"/>
      <c r="J38" s="27"/>
      <c r="K38" s="27"/>
      <c r="L38" s="27"/>
      <c r="M38" s="27"/>
      <c r="N38" s="27"/>
      <c r="O38" s="27"/>
      <c r="P38" s="27"/>
      <c r="Q38" s="27"/>
      <c r="R38" s="27"/>
      <c r="S38" s="27"/>
      <c r="T38" s="27"/>
      <c r="U38" s="27"/>
      <c r="V38" s="27"/>
      <c r="W38" s="27"/>
      <c r="X38" s="27"/>
    </row>
    <row r="39" spans="1:24" ht="18.5" thickTop="1" thickBot="1">
      <c r="A39" s="26"/>
      <c r="B39" s="396" t="s">
        <v>316</v>
      </c>
      <c r="C39" s="26"/>
      <c r="D39" s="464" t="s">
        <v>36</v>
      </c>
      <c r="E39" s="404" t="s">
        <v>4</v>
      </c>
      <c r="F39" s="31" t="s">
        <v>4</v>
      </c>
      <c r="G39" s="395" t="s">
        <v>4</v>
      </c>
      <c r="H39" s="27"/>
      <c r="I39" s="27"/>
      <c r="J39" s="27"/>
      <c r="K39" s="27"/>
      <c r="L39" s="27"/>
      <c r="M39" s="27"/>
      <c r="N39" s="27"/>
      <c r="O39" s="27"/>
      <c r="P39" s="27"/>
      <c r="Q39" s="27"/>
      <c r="R39" s="27"/>
      <c r="S39" s="27"/>
      <c r="T39" s="27"/>
      <c r="U39" s="27"/>
      <c r="V39" s="27"/>
      <c r="W39" s="27"/>
      <c r="X39" s="27"/>
    </row>
    <row r="40" spans="1:24" ht="18" thickTop="1">
      <c r="A40" s="29"/>
      <c r="B40" s="382"/>
      <c r="C40" s="29"/>
      <c r="D40" s="29"/>
      <c r="E40" s="405" t="s">
        <v>4</v>
      </c>
      <c r="F40" s="32"/>
      <c r="G40" s="406" t="s">
        <v>4</v>
      </c>
      <c r="H40" s="27"/>
      <c r="I40" s="27"/>
      <c r="J40" s="27"/>
      <c r="K40" s="27"/>
      <c r="L40" s="27"/>
      <c r="M40" s="27"/>
      <c r="N40" s="27"/>
      <c r="O40" s="27"/>
      <c r="P40" s="27"/>
      <c r="Q40" s="27"/>
      <c r="R40" s="27"/>
      <c r="S40" s="27"/>
      <c r="T40" s="27"/>
      <c r="U40" s="27"/>
      <c r="V40" s="27"/>
      <c r="W40" s="27"/>
      <c r="X40" s="27"/>
    </row>
    <row r="41" spans="1:24" ht="17.399999999999999" customHeight="1" thickBot="1">
      <c r="A41" s="29"/>
      <c r="B41" s="407"/>
      <c r="C41" s="408"/>
      <c r="D41" s="408"/>
      <c r="E41" s="409"/>
      <c r="F41" s="410"/>
      <c r="G41" s="406"/>
      <c r="H41" s="27"/>
      <c r="I41" s="27"/>
      <c r="J41" s="27"/>
      <c r="K41" s="27"/>
      <c r="L41" s="27"/>
      <c r="M41" s="27"/>
      <c r="N41" s="27"/>
      <c r="O41" s="27"/>
      <c r="P41" s="27"/>
      <c r="Q41" s="27"/>
      <c r="R41" s="27"/>
      <c r="S41" s="27"/>
      <c r="T41" s="27"/>
      <c r="U41" s="27"/>
      <c r="V41" s="27"/>
      <c r="W41" s="27"/>
      <c r="X41" s="27"/>
    </row>
    <row r="42" spans="1:24" ht="15" customHeight="1">
      <c r="A42" s="411"/>
      <c r="B42" s="412"/>
      <c r="C42" s="411"/>
      <c r="D42" s="411"/>
      <c r="E42" s="413"/>
      <c r="F42" s="26"/>
      <c r="G42" s="406"/>
      <c r="H42" s="27"/>
      <c r="I42" s="27"/>
      <c r="J42" s="27"/>
      <c r="K42" s="27"/>
      <c r="L42" s="27"/>
      <c r="M42" s="27"/>
      <c r="N42" s="27"/>
      <c r="O42" s="27"/>
      <c r="P42" s="27"/>
      <c r="Q42" s="27"/>
      <c r="R42" s="27"/>
      <c r="S42" s="27"/>
      <c r="T42" s="27"/>
      <c r="U42" s="27"/>
      <c r="V42" s="27"/>
      <c r="W42" s="27"/>
      <c r="X42" s="27"/>
    </row>
    <row r="43" spans="1:24" ht="12" customHeight="1">
      <c r="A43" s="411"/>
      <c r="B43" s="412"/>
      <c r="C43" s="411"/>
      <c r="D43" s="411"/>
      <c r="E43" s="413"/>
      <c r="F43" s="26"/>
      <c r="G43" s="406"/>
      <c r="H43" s="27"/>
      <c r="I43" s="27"/>
      <c r="J43" s="27"/>
      <c r="K43" s="27"/>
      <c r="L43" s="27"/>
      <c r="M43" s="27"/>
      <c r="N43" s="27"/>
      <c r="O43" s="27"/>
      <c r="P43" s="27"/>
      <c r="Q43" s="27"/>
      <c r="R43" s="27"/>
      <c r="S43" s="27"/>
      <c r="T43" s="27"/>
      <c r="U43" s="27"/>
      <c r="V43" s="27"/>
      <c r="W43" s="27"/>
      <c r="X43" s="27"/>
    </row>
    <row r="44" spans="1:24">
      <c r="A44" s="411"/>
      <c r="B44" s="414"/>
      <c r="C44" s="414"/>
      <c r="D44" s="414"/>
      <c r="E44" s="414"/>
      <c r="F44" s="414"/>
      <c r="G44" s="414"/>
      <c r="H44" s="27"/>
      <c r="I44" s="27"/>
      <c r="J44" s="27"/>
      <c r="K44" s="27"/>
      <c r="L44" s="27"/>
      <c r="M44" s="27"/>
      <c r="N44" s="27"/>
      <c r="O44" s="27"/>
      <c r="P44" s="27"/>
      <c r="Q44" s="27"/>
      <c r="R44" s="27"/>
      <c r="S44" s="27"/>
      <c r="T44" s="27"/>
      <c r="U44" s="27"/>
      <c r="V44" s="27"/>
      <c r="W44" s="27"/>
      <c r="X44" s="27"/>
    </row>
    <row r="45" spans="1:24" ht="20" hidden="1">
      <c r="A45" s="411"/>
      <c r="B45" s="528" t="s">
        <v>362</v>
      </c>
      <c r="C45" s="528"/>
      <c r="D45" s="528"/>
      <c r="E45" s="528"/>
      <c r="F45" s="528"/>
      <c r="G45" s="414"/>
      <c r="H45" s="27"/>
      <c r="I45" s="27"/>
      <c r="J45" s="27"/>
      <c r="K45" s="27"/>
      <c r="L45" s="27"/>
      <c r="M45" s="27"/>
      <c r="N45" s="27"/>
      <c r="O45" s="27"/>
    </row>
    <row r="46" spans="1:24" hidden="1">
      <c r="A46" s="411"/>
      <c r="B46" s="414"/>
      <c r="C46" s="414"/>
      <c r="D46" s="414"/>
      <c r="E46" s="414"/>
      <c r="F46" s="414"/>
      <c r="G46" s="414"/>
      <c r="H46" s="27"/>
      <c r="I46" s="27"/>
      <c r="J46" s="27"/>
      <c r="K46" s="27"/>
      <c r="L46" s="27"/>
      <c r="M46" s="27"/>
      <c r="N46" s="27"/>
      <c r="O46" s="27"/>
    </row>
    <row r="47" spans="1:24" hidden="1">
      <c r="A47" s="411"/>
      <c r="B47" s="521"/>
      <c r="C47" s="521"/>
      <c r="D47" s="414"/>
      <c r="E47" s="414"/>
      <c r="F47" s="414"/>
      <c r="G47" s="414"/>
      <c r="H47" s="27"/>
      <c r="I47" s="27"/>
      <c r="J47" s="27"/>
      <c r="K47" s="27"/>
      <c r="L47" s="27"/>
      <c r="M47" s="27"/>
      <c r="N47" s="27"/>
      <c r="O47" s="27"/>
    </row>
    <row r="48" spans="1:24" ht="15" hidden="1" customHeight="1">
      <c r="A48" s="411"/>
      <c r="B48" s="452" t="s">
        <v>717</v>
      </c>
      <c r="C48" s="481" t="s">
        <v>373</v>
      </c>
      <c r="D48" s="27"/>
      <c r="E48" s="519" t="s">
        <v>386</v>
      </c>
      <c r="F48" s="520" t="s">
        <v>387</v>
      </c>
      <c r="G48" s="414"/>
      <c r="H48" s="27"/>
      <c r="I48" s="27"/>
      <c r="J48" s="27"/>
      <c r="K48" s="27"/>
      <c r="L48" s="27"/>
      <c r="M48" s="27"/>
      <c r="N48" s="27"/>
      <c r="O48" s="27"/>
    </row>
    <row r="49" spans="1:15" ht="16.5" hidden="1" customHeight="1">
      <c r="A49" s="26"/>
      <c r="B49" s="484"/>
      <c r="C49" s="482">
        <f>+IF(B49="FEMENINO",C86,C87)</f>
        <v>0</v>
      </c>
      <c r="D49" s="27"/>
      <c r="E49" s="519"/>
      <c r="F49" s="520"/>
      <c r="G49" s="414"/>
      <c r="H49" s="27"/>
      <c r="I49" s="27"/>
      <c r="J49" s="27"/>
      <c r="K49" s="27"/>
      <c r="L49" s="27"/>
      <c r="M49" s="27"/>
      <c r="N49" s="27"/>
      <c r="O49" s="27"/>
    </row>
    <row r="50" spans="1:15" ht="5.25" hidden="1" customHeight="1">
      <c r="A50" s="26"/>
      <c r="B50" s="27"/>
      <c r="C50" s="483"/>
      <c r="D50" s="27"/>
      <c r="E50" s="546">
        <f>+E111</f>
        <v>-15</v>
      </c>
      <c r="F50" s="549">
        <f>+F111</f>
        <v>-7.4999999999999997E-2</v>
      </c>
      <c r="G50" s="414"/>
      <c r="H50" s="27"/>
      <c r="I50" s="27"/>
      <c r="J50" s="27"/>
      <c r="K50" s="27"/>
      <c r="L50" s="27"/>
      <c r="M50" s="27"/>
      <c r="N50" s="27"/>
      <c r="O50" s="27"/>
    </row>
    <row r="51" spans="1:15" ht="16.5" hidden="1" customHeight="1">
      <c r="A51" s="26"/>
      <c r="B51" s="452" t="s">
        <v>718</v>
      </c>
      <c r="C51" s="483"/>
      <c r="D51" s="27"/>
      <c r="E51" s="546"/>
      <c r="F51" s="549"/>
      <c r="G51" s="414"/>
      <c r="H51" s="27"/>
      <c r="I51" s="27"/>
      <c r="J51" s="27"/>
      <c r="K51" s="27"/>
      <c r="L51" s="27"/>
      <c r="M51" s="27"/>
      <c r="N51" s="27"/>
      <c r="O51" s="27"/>
    </row>
    <row r="52" spans="1:15" ht="16.5" hidden="1" customHeight="1">
      <c r="A52" s="26"/>
      <c r="B52" s="484"/>
      <c r="C52" s="482">
        <f>+IF(B52=B89,C89,IF(B52=B90,C90,IF(B52=B91,C91,IF(B52=B92,C92,IF(B52=B93,C93,C94)))))</f>
        <v>-30</v>
      </c>
      <c r="D52" s="27"/>
      <c r="E52" s="27"/>
      <c r="F52" s="27"/>
      <c r="G52" s="414"/>
      <c r="H52" s="27"/>
      <c r="I52" s="27"/>
      <c r="J52" s="27"/>
      <c r="K52" s="27"/>
      <c r="L52" s="27"/>
      <c r="M52" s="27"/>
      <c r="N52" s="27"/>
      <c r="O52" s="27"/>
    </row>
    <row r="53" spans="1:15" ht="6" hidden="1" customHeight="1">
      <c r="A53" s="26"/>
      <c r="B53" s="27"/>
      <c r="C53" s="483"/>
      <c r="D53" s="27"/>
      <c r="E53" s="27"/>
      <c r="F53" s="27"/>
      <c r="G53" s="414"/>
      <c r="H53" s="27"/>
      <c r="I53" s="27"/>
      <c r="J53" s="27"/>
      <c r="K53" s="27"/>
      <c r="L53" s="27"/>
      <c r="M53" s="27"/>
      <c r="N53" s="27"/>
      <c r="O53" s="27"/>
    </row>
    <row r="54" spans="1:15" ht="16.5" hidden="1" customHeight="1">
      <c r="A54" s="26"/>
      <c r="B54" s="454" t="s">
        <v>374</v>
      </c>
      <c r="C54" s="483"/>
      <c r="D54" s="27"/>
      <c r="E54" s="27"/>
      <c r="F54" s="27"/>
      <c r="G54" s="414"/>
      <c r="H54" s="27"/>
      <c r="I54" s="27"/>
      <c r="J54" s="27"/>
      <c r="K54" s="27"/>
      <c r="L54" s="27"/>
      <c r="M54" s="27"/>
      <c r="N54" s="27"/>
      <c r="O54" s="27"/>
    </row>
    <row r="55" spans="1:15" hidden="1">
      <c r="A55" s="26"/>
      <c r="B55" s="484"/>
      <c r="C55" s="482">
        <f>+IF(B55=B96,C96,C97)</f>
        <v>0</v>
      </c>
      <c r="D55" s="27"/>
      <c r="E55" s="27"/>
      <c r="F55" s="27"/>
      <c r="G55" s="414"/>
      <c r="H55" s="27"/>
      <c r="I55" s="27"/>
      <c r="J55" s="27"/>
      <c r="K55" s="27"/>
      <c r="L55" s="27"/>
      <c r="M55" s="27"/>
      <c r="N55" s="27"/>
      <c r="O55" s="27"/>
    </row>
    <row r="56" spans="1:15" ht="6" hidden="1" customHeight="1">
      <c r="A56" s="26"/>
      <c r="B56" s="27"/>
      <c r="C56" s="483"/>
      <c r="D56" s="27"/>
      <c r="E56" s="27"/>
      <c r="F56" s="27"/>
      <c r="G56" s="414"/>
      <c r="H56" s="27"/>
      <c r="I56" s="27"/>
      <c r="J56" s="27"/>
      <c r="K56" s="27"/>
      <c r="L56" s="27"/>
      <c r="M56" s="27"/>
      <c r="N56" s="27"/>
      <c r="O56" s="27"/>
    </row>
    <row r="57" spans="1:15" hidden="1">
      <c r="A57" s="26"/>
      <c r="B57" s="452" t="s">
        <v>380</v>
      </c>
      <c r="C57" s="483"/>
      <c r="D57" s="27"/>
      <c r="E57" s="27"/>
      <c r="F57" s="27"/>
      <c r="G57" s="414"/>
      <c r="H57" s="27"/>
      <c r="I57" s="27"/>
      <c r="J57" s="27"/>
      <c r="K57" s="27"/>
      <c r="L57" s="27"/>
      <c r="M57" s="27"/>
      <c r="N57" s="27"/>
      <c r="O57" s="27"/>
    </row>
    <row r="58" spans="1:15" hidden="1">
      <c r="A58" s="26"/>
      <c r="B58" s="486" t="s">
        <v>378</v>
      </c>
      <c r="C58" s="482">
        <f>+IF(B58=B99,C99,IF(B58=B100,C100,C101))</f>
        <v>15</v>
      </c>
      <c r="D58" s="27"/>
      <c r="E58" s="27"/>
      <c r="F58" s="27"/>
      <c r="G58" s="414"/>
      <c r="H58" s="27"/>
      <c r="I58" s="27"/>
      <c r="J58" s="27"/>
      <c r="K58" s="27"/>
      <c r="L58" s="27"/>
      <c r="M58" s="27"/>
      <c r="N58" s="27"/>
      <c r="O58" s="27"/>
    </row>
    <row r="59" spans="1:15" ht="6" hidden="1" customHeight="1">
      <c r="A59" s="26"/>
      <c r="B59" s="27"/>
      <c r="C59" s="27"/>
      <c r="D59" s="27"/>
      <c r="E59" s="27"/>
      <c r="F59" s="27"/>
      <c r="G59" s="414"/>
      <c r="H59" s="27"/>
      <c r="I59" s="27"/>
      <c r="J59" s="27"/>
      <c r="K59" s="27"/>
      <c r="L59" s="27"/>
      <c r="M59" s="27"/>
      <c r="N59" s="27"/>
      <c r="O59" s="27"/>
    </row>
    <row r="60" spans="1:15" hidden="1">
      <c r="A60" s="26"/>
      <c r="B60" s="452" t="s">
        <v>381</v>
      </c>
      <c r="C60" s="27"/>
      <c r="D60" s="27"/>
      <c r="E60" s="27"/>
      <c r="F60" s="27"/>
      <c r="G60" s="414"/>
      <c r="H60" s="27"/>
      <c r="I60" s="27"/>
      <c r="J60" s="27"/>
      <c r="K60" s="27"/>
      <c r="L60" s="27"/>
      <c r="M60" s="27"/>
      <c r="N60" s="27"/>
      <c r="O60" s="27"/>
    </row>
    <row r="61" spans="1:15" hidden="1">
      <c r="A61" s="26"/>
      <c r="B61" s="459">
        <f>+C15</f>
        <v>0</v>
      </c>
      <c r="C61" s="458">
        <f>+IF(B61&gt;=17500000,20,IF(B61&gt;=10000000,15,IF(B61&gt;=5000000,5,IF(B61&lt;5000000,0))))</f>
        <v>0</v>
      </c>
      <c r="D61" s="27"/>
      <c r="E61" s="27"/>
      <c r="F61" s="27"/>
      <c r="G61" s="414"/>
      <c r="H61" s="27"/>
      <c r="I61" s="27"/>
      <c r="J61" s="27"/>
      <c r="K61" s="27"/>
      <c r="L61" s="27"/>
      <c r="M61" s="27"/>
      <c r="N61" s="27"/>
      <c r="O61" s="27"/>
    </row>
    <row r="62" spans="1:15" ht="6" hidden="1" customHeight="1">
      <c r="A62" s="26"/>
      <c r="B62" s="27"/>
      <c r="C62" s="27"/>
      <c r="D62" s="27"/>
      <c r="E62" s="27"/>
      <c r="F62" s="27"/>
      <c r="G62" s="414"/>
      <c r="H62" s="27"/>
      <c r="I62" s="27"/>
      <c r="J62" s="27"/>
      <c r="K62" s="27"/>
      <c r="L62" s="27"/>
      <c r="M62" s="27"/>
      <c r="N62" s="27"/>
      <c r="O62" s="27"/>
    </row>
    <row r="63" spans="1:15" hidden="1">
      <c r="A63" s="26" t="s">
        <v>4</v>
      </c>
      <c r="B63" s="452" t="s">
        <v>382</v>
      </c>
      <c r="C63" s="27"/>
      <c r="D63" s="27"/>
      <c r="E63" s="27"/>
      <c r="F63" s="27"/>
      <c r="G63" s="414"/>
      <c r="H63" s="27"/>
      <c r="I63" s="27"/>
      <c r="J63" s="27"/>
      <c r="K63" s="27"/>
      <c r="L63" s="27"/>
      <c r="M63" s="27"/>
      <c r="N63" s="27"/>
      <c r="O63" s="27"/>
    </row>
    <row r="64" spans="1:15" hidden="1">
      <c r="A64" s="26"/>
      <c r="B64" s="120" t="e">
        <f>+C102</f>
        <v>#N/A</v>
      </c>
      <c r="C64" s="485" t="e">
        <f>+IF(OR(B64="ALEMANIA",B64="INGLATERRA"),20,IF(OR(B64="USA",B64="JAPON",B64="COREA DEL SUR"),15,IF(B64="ASIA",5,IF(B64="EUROPEO",0,-15))))</f>
        <v>#N/A</v>
      </c>
      <c r="D64" s="27"/>
      <c r="E64" s="27"/>
      <c r="F64" s="27"/>
      <c r="G64" s="414"/>
      <c r="H64" s="27"/>
      <c r="I64" s="27"/>
      <c r="J64" s="27"/>
      <c r="K64" s="27"/>
      <c r="L64" s="27"/>
      <c r="M64" s="27"/>
      <c r="N64" s="27"/>
      <c r="O64" s="27"/>
    </row>
    <row r="65" spans="1:15" ht="6" hidden="1" customHeight="1">
      <c r="A65" s="26"/>
      <c r="B65" s="27"/>
      <c r="C65" s="27"/>
      <c r="D65" s="27"/>
      <c r="E65" s="27"/>
      <c r="F65" s="27"/>
      <c r="G65" s="414"/>
      <c r="H65" s="27"/>
      <c r="I65" s="27"/>
      <c r="J65" s="27"/>
      <c r="K65" s="27"/>
      <c r="L65" s="27"/>
      <c r="M65" s="27"/>
      <c r="N65" s="27"/>
      <c r="O65" s="27"/>
    </row>
    <row r="66" spans="1:15" ht="6" customHeight="1">
      <c r="A66" s="26"/>
      <c r="B66" s="27"/>
      <c r="C66" s="27"/>
      <c r="D66" s="27"/>
      <c r="E66" s="27"/>
      <c r="F66" s="27"/>
      <c r="G66" s="27"/>
      <c r="H66" s="27"/>
      <c r="I66" s="27"/>
      <c r="J66" s="27"/>
      <c r="K66" s="27"/>
      <c r="L66" s="27"/>
      <c r="M66" s="27"/>
      <c r="N66" s="27"/>
      <c r="O66" s="27"/>
    </row>
    <row r="67" spans="1:15">
      <c r="A67" s="368"/>
      <c r="B67" s="27"/>
      <c r="C67" s="27"/>
      <c r="D67" s="27"/>
      <c r="E67" s="27"/>
      <c r="F67" s="27"/>
      <c r="G67" s="27"/>
      <c r="H67" s="27"/>
      <c r="I67" s="27"/>
      <c r="J67" s="27"/>
      <c r="K67" s="27"/>
      <c r="L67" s="27">
        <f ca="1">+YEAR(TODAY())</f>
        <v>2025</v>
      </c>
      <c r="M67" s="27"/>
      <c r="N67" s="27"/>
      <c r="O67" s="27"/>
    </row>
    <row r="68" spans="1:15" ht="15.5" hidden="1" thickBot="1">
      <c r="A68" s="79"/>
      <c r="B68" s="116" t="s">
        <v>25</v>
      </c>
      <c r="C68" s="116" t="s">
        <v>24</v>
      </c>
      <c r="D68" s="116" t="s">
        <v>26</v>
      </c>
      <c r="E68" s="116" t="s">
        <v>27</v>
      </c>
      <c r="F68" s="116" t="s">
        <v>22</v>
      </c>
      <c r="G68" s="117"/>
      <c r="H68" s="117" t="s">
        <v>29</v>
      </c>
      <c r="I68" s="117" t="s">
        <v>31</v>
      </c>
      <c r="J68" s="118" t="s">
        <v>32</v>
      </c>
      <c r="K68" s="119" t="s">
        <v>17</v>
      </c>
      <c r="L68" s="27" t="s">
        <v>35</v>
      </c>
      <c r="M68" s="27"/>
    </row>
    <row r="69" spans="1:15" hidden="1">
      <c r="A69" s="26"/>
      <c r="B69" s="252">
        <f>30000*500</f>
        <v>15000000</v>
      </c>
      <c r="C69" s="253">
        <f>20000*500</f>
        <v>10000000</v>
      </c>
      <c r="D69" s="254">
        <f>4000*500</f>
        <v>2000000</v>
      </c>
      <c r="E69" s="249" t="s">
        <v>104</v>
      </c>
      <c r="F69" s="72" t="s">
        <v>28</v>
      </c>
      <c r="G69" s="120" t="s">
        <v>315</v>
      </c>
      <c r="H69" s="120" t="s">
        <v>391</v>
      </c>
      <c r="I69" s="121">
        <v>0</v>
      </c>
      <c r="J69" s="120" t="s">
        <v>33</v>
      </c>
      <c r="K69" s="60" t="s">
        <v>75</v>
      </c>
      <c r="L69" s="61">
        <f ca="1">+L67+1</f>
        <v>2026</v>
      </c>
    </row>
    <row r="70" spans="1:15" hidden="1">
      <c r="A70" s="26"/>
      <c r="B70" s="252">
        <f>50000*500</f>
        <v>25000000</v>
      </c>
      <c r="C70" s="253">
        <f>25000*500</f>
        <v>12500000</v>
      </c>
      <c r="D70" s="254">
        <f>6000*500</f>
        <v>3000000</v>
      </c>
      <c r="E70" s="255">
        <f>100000*500</f>
        <v>50000000</v>
      </c>
      <c r="F70" s="251" t="s">
        <v>104</v>
      </c>
      <c r="G70" s="120" t="s">
        <v>37</v>
      </c>
      <c r="H70" s="120" t="s">
        <v>30</v>
      </c>
      <c r="I70" s="121">
        <v>0.05</v>
      </c>
      <c r="J70" s="120"/>
      <c r="K70" s="60" t="s">
        <v>719</v>
      </c>
      <c r="L70" s="61">
        <f ca="1">+L69-1</f>
        <v>2025</v>
      </c>
    </row>
    <row r="71" spans="1:15" ht="30" hidden="1">
      <c r="A71" s="26"/>
      <c r="B71" s="252">
        <f>100000*500</f>
        <v>50000000</v>
      </c>
      <c r="C71" s="253">
        <f>30000*500</f>
        <v>15000000</v>
      </c>
      <c r="D71" s="254">
        <f>8000*500</f>
        <v>4000000</v>
      </c>
      <c r="E71" s="255">
        <f>125000*500</f>
        <v>62500000</v>
      </c>
      <c r="F71" s="251" t="s">
        <v>104</v>
      </c>
      <c r="G71" s="120" t="s">
        <v>38</v>
      </c>
      <c r="H71" s="120"/>
      <c r="I71" s="122">
        <v>0.1</v>
      </c>
      <c r="J71" s="120"/>
      <c r="K71" s="62" t="s">
        <v>34</v>
      </c>
      <c r="L71" s="61">
        <f t="shared" ref="L71:L84" ca="1" si="0">+L70-1</f>
        <v>2024</v>
      </c>
    </row>
    <row r="72" spans="1:15" hidden="1">
      <c r="A72" s="26"/>
      <c r="B72" s="252">
        <f>160000*500</f>
        <v>80000000</v>
      </c>
      <c r="C72" s="253">
        <f>40000*500</f>
        <v>20000000</v>
      </c>
      <c r="D72" s="250" t="s">
        <v>104</v>
      </c>
      <c r="E72" s="255">
        <f>150000*500</f>
        <v>75000000</v>
      </c>
      <c r="F72" s="72"/>
      <c r="G72" s="120" t="s">
        <v>36</v>
      </c>
      <c r="H72" s="120"/>
      <c r="I72" s="122">
        <v>0.15</v>
      </c>
      <c r="J72" s="120"/>
      <c r="K72" s="62" t="s">
        <v>141</v>
      </c>
      <c r="L72" s="61">
        <f t="shared" ca="1" si="0"/>
        <v>2023</v>
      </c>
    </row>
    <row r="73" spans="1:15" hidden="1">
      <c r="A73" s="26"/>
      <c r="B73" s="447">
        <v>30000000</v>
      </c>
      <c r="C73" s="253">
        <f>50000*500</f>
        <v>25000000</v>
      </c>
      <c r="D73" s="123"/>
      <c r="E73" s="255">
        <f>175000*500</f>
        <v>87500000</v>
      </c>
      <c r="F73" s="72"/>
      <c r="G73" s="120"/>
      <c r="H73" s="120"/>
      <c r="I73" s="122">
        <v>0.2</v>
      </c>
      <c r="J73" s="120"/>
      <c r="K73" s="63"/>
      <c r="L73" s="61">
        <f t="shared" ca="1" si="0"/>
        <v>2022</v>
      </c>
      <c r="M73" s="27"/>
    </row>
    <row r="74" spans="1:15" hidden="1">
      <c r="A74" s="26"/>
      <c r="B74" s="447">
        <v>50000000</v>
      </c>
      <c r="C74" s="253">
        <f>60000*500</f>
        <v>30000000</v>
      </c>
      <c r="D74" s="124"/>
      <c r="E74" s="255">
        <f>200000*500</f>
        <v>100000000</v>
      </c>
      <c r="F74" s="72"/>
      <c r="G74" s="120"/>
      <c r="H74" s="120"/>
      <c r="I74" s="122">
        <v>0.25</v>
      </c>
      <c r="J74" s="120"/>
      <c r="K74" s="63"/>
      <c r="L74" s="61">
        <f t="shared" ca="1" si="0"/>
        <v>2021</v>
      </c>
      <c r="M74" s="27"/>
    </row>
    <row r="75" spans="1:15" hidden="1">
      <c r="A75" s="26"/>
      <c r="B75" s="447">
        <v>100000000</v>
      </c>
      <c r="C75" s="253">
        <f>70000*500</f>
        <v>35000000</v>
      </c>
      <c r="D75" s="124"/>
      <c r="E75" s="255">
        <f>225000*500</f>
        <v>112500000</v>
      </c>
      <c r="F75" s="72"/>
      <c r="G75" s="120"/>
      <c r="H75" s="120"/>
      <c r="I75" s="122">
        <v>0.3</v>
      </c>
      <c r="J75" s="120"/>
      <c r="K75" s="64"/>
      <c r="L75" s="61">
        <f t="shared" ca="1" si="0"/>
        <v>2020</v>
      </c>
      <c r="M75" s="27"/>
    </row>
    <row r="76" spans="1:15" hidden="1">
      <c r="A76" s="26"/>
      <c r="B76" s="447">
        <v>150000000</v>
      </c>
      <c r="C76" s="253">
        <f>80000*500</f>
        <v>40000000</v>
      </c>
      <c r="D76" s="124"/>
      <c r="E76" s="255">
        <f>250000*500</f>
        <v>125000000</v>
      </c>
      <c r="F76" s="125"/>
      <c r="G76" s="120"/>
      <c r="H76" s="120"/>
      <c r="I76" s="122">
        <v>0.35</v>
      </c>
      <c r="J76" s="120"/>
      <c r="K76" s="64"/>
      <c r="L76" s="61">
        <f t="shared" ca="1" si="0"/>
        <v>2019</v>
      </c>
      <c r="M76" s="27"/>
    </row>
    <row r="77" spans="1:15" hidden="1">
      <c r="A77" s="26"/>
      <c r="B77" s="448" t="e">
        <f>+IF(D26=B69,B73,IF(D26=B70,B74,IF(D26=B71,B75,IF(D26=B72,B76))))+D27</f>
        <v>#VALUE!</v>
      </c>
      <c r="C77" s="253">
        <f>90000*500</f>
        <v>45000000</v>
      </c>
      <c r="D77" s="124"/>
      <c r="E77" s="255">
        <f>275000*500</f>
        <v>137500000</v>
      </c>
      <c r="F77" s="126"/>
      <c r="G77" s="126"/>
      <c r="H77" s="120"/>
      <c r="I77" s="122">
        <v>0.4</v>
      </c>
      <c r="J77" s="120"/>
      <c r="K77" s="63"/>
      <c r="L77" s="61">
        <f t="shared" ca="1" si="0"/>
        <v>2018</v>
      </c>
      <c r="M77" s="27"/>
      <c r="N77" s="27"/>
      <c r="O77" s="27"/>
    </row>
    <row r="78" spans="1:15" hidden="1">
      <c r="A78" s="26"/>
      <c r="B78" s="451" t="e">
        <f>+IF(B77&lt;=100000000,B77,"SOLICITAR AUTORIZACION ASSA")</f>
        <v>#VALUE!</v>
      </c>
      <c r="C78" s="253">
        <f>100000*500</f>
        <v>50000000</v>
      </c>
      <c r="D78" s="124"/>
      <c r="E78" s="255">
        <f>300000*500</f>
        <v>150000000</v>
      </c>
      <c r="F78" s="126"/>
      <c r="G78" s="126"/>
      <c r="H78" s="120"/>
      <c r="I78" s="122">
        <v>0.45</v>
      </c>
      <c r="J78" s="120"/>
      <c r="K78" s="63"/>
      <c r="L78" s="61">
        <f t="shared" ca="1" si="0"/>
        <v>2017</v>
      </c>
      <c r="M78" s="27"/>
      <c r="N78" s="27"/>
      <c r="O78" s="27"/>
    </row>
    <row r="79" spans="1:15" hidden="1">
      <c r="A79" s="26"/>
      <c r="B79" s="126"/>
      <c r="C79" s="249" t="s">
        <v>104</v>
      </c>
      <c r="D79" s="126"/>
      <c r="E79" s="255">
        <f>325000*500</f>
        <v>162500000</v>
      </c>
      <c r="F79" s="126"/>
      <c r="G79" s="126"/>
      <c r="H79" s="120"/>
      <c r="I79" s="122">
        <v>0.47</v>
      </c>
      <c r="J79" s="120"/>
      <c r="K79" s="63"/>
      <c r="L79" s="61">
        <f t="shared" ca="1" si="0"/>
        <v>2016</v>
      </c>
      <c r="M79" s="27"/>
      <c r="N79" s="27"/>
      <c r="O79" s="27"/>
    </row>
    <row r="80" spans="1:15" hidden="1">
      <c r="A80" s="26"/>
      <c r="B80" s="126"/>
      <c r="C80" s="126"/>
      <c r="D80" s="126"/>
      <c r="E80" s="255">
        <f>350000*500</f>
        <v>175000000</v>
      </c>
      <c r="F80" s="126"/>
      <c r="G80" s="126"/>
      <c r="H80" s="120"/>
      <c r="I80" s="122">
        <v>0.48</v>
      </c>
      <c r="J80" s="120"/>
      <c r="K80" s="63"/>
      <c r="L80" s="61">
        <f t="shared" ca="1" si="0"/>
        <v>2015</v>
      </c>
      <c r="M80" s="27"/>
      <c r="N80" s="27"/>
      <c r="O80" s="27"/>
    </row>
    <row r="81" spans="1:15" hidden="1">
      <c r="A81" s="26"/>
      <c r="B81" s="126"/>
      <c r="C81" s="72"/>
      <c r="D81" s="72"/>
      <c r="E81" s="127"/>
      <c r="F81" s="126"/>
      <c r="G81" s="126"/>
      <c r="H81" s="120"/>
      <c r="I81" s="122">
        <v>0.49</v>
      </c>
      <c r="J81" s="120"/>
      <c r="K81" s="64"/>
      <c r="L81" s="61">
        <f t="shared" ca="1" si="0"/>
        <v>2014</v>
      </c>
      <c r="M81" s="27"/>
      <c r="N81" s="27"/>
      <c r="O81" s="27"/>
    </row>
    <row r="82" spans="1:15" hidden="1">
      <c r="A82" s="26"/>
      <c r="B82" s="126" t="s">
        <v>84</v>
      </c>
      <c r="C82" s="72"/>
      <c r="D82" s="72"/>
      <c r="E82" s="127"/>
      <c r="F82" s="126"/>
      <c r="G82" s="126"/>
      <c r="H82" s="120"/>
      <c r="I82" s="122">
        <v>0.5</v>
      </c>
      <c r="J82" s="120"/>
      <c r="K82" s="65"/>
      <c r="L82" s="61">
        <f t="shared" ca="1" si="0"/>
        <v>2013</v>
      </c>
      <c r="M82" s="27"/>
      <c r="N82" s="27"/>
      <c r="O82" s="27"/>
    </row>
    <row r="83" spans="1:15" hidden="1">
      <c r="A83" s="26"/>
      <c r="B83" s="126" t="s">
        <v>82</v>
      </c>
      <c r="C83" s="72"/>
      <c r="D83" s="72"/>
      <c r="E83" s="127"/>
      <c r="F83" s="126"/>
      <c r="G83" s="126"/>
      <c r="H83" s="120"/>
      <c r="I83" s="122"/>
      <c r="J83" s="120"/>
      <c r="K83" s="65"/>
      <c r="L83" s="61">
        <f t="shared" ca="1" si="0"/>
        <v>2012</v>
      </c>
      <c r="M83" s="27"/>
      <c r="N83" s="27"/>
      <c r="O83" s="27"/>
    </row>
    <row r="84" spans="1:15" hidden="1">
      <c r="A84" s="26"/>
      <c r="B84" s="126" t="s">
        <v>83</v>
      </c>
      <c r="C84" s="72"/>
      <c r="D84" s="72"/>
      <c r="E84" s="127"/>
      <c r="F84" s="126"/>
      <c r="G84" s="126"/>
      <c r="H84" s="120"/>
      <c r="I84" s="122"/>
      <c r="J84" s="120"/>
      <c r="K84" s="65"/>
      <c r="L84" s="61">
        <f t="shared" ca="1" si="0"/>
        <v>2011</v>
      </c>
      <c r="M84" s="27"/>
      <c r="N84" s="27"/>
      <c r="O84" s="27"/>
    </row>
    <row r="85" spans="1:15" hidden="1">
      <c r="A85" s="26"/>
      <c r="B85" s="453" t="s">
        <v>363</v>
      </c>
      <c r="C85" s="72"/>
      <c r="D85" s="72"/>
      <c r="E85" s="127"/>
      <c r="F85" s="126"/>
      <c r="G85" s="126"/>
      <c r="H85" s="120"/>
      <c r="I85" s="122"/>
      <c r="J85" s="120"/>
      <c r="K85" s="65"/>
      <c r="L85" s="61"/>
      <c r="M85" s="27"/>
      <c r="N85" s="27"/>
      <c r="O85" s="27"/>
    </row>
    <row r="86" spans="1:15" hidden="1">
      <c r="A86" s="26"/>
      <c r="B86" s="126" t="s">
        <v>371</v>
      </c>
      <c r="C86" s="72">
        <v>10</v>
      </c>
      <c r="D86" s="72"/>
      <c r="E86" s="127"/>
      <c r="F86" s="126"/>
      <c r="G86" s="126"/>
      <c r="H86" s="120"/>
      <c r="I86" s="122"/>
      <c r="J86" s="120"/>
      <c r="K86" s="120"/>
      <c r="L86" s="65"/>
      <c r="M86" s="27"/>
      <c r="N86" s="27"/>
      <c r="O86" s="27"/>
    </row>
    <row r="87" spans="1:15" hidden="1">
      <c r="A87" s="26"/>
      <c r="B87" s="126" t="s">
        <v>372</v>
      </c>
      <c r="C87" s="72">
        <v>0</v>
      </c>
      <c r="D87" s="72"/>
      <c r="E87" s="127"/>
      <c r="F87" s="126"/>
      <c r="G87" s="126"/>
      <c r="H87" s="120"/>
      <c r="I87" s="122"/>
      <c r="J87" s="120"/>
      <c r="K87" s="120"/>
      <c r="L87" s="65"/>
      <c r="M87" s="27"/>
      <c r="N87" s="27"/>
      <c r="O87" s="27"/>
    </row>
    <row r="88" spans="1:15" hidden="1">
      <c r="A88" s="26"/>
      <c r="B88" s="453" t="s">
        <v>364</v>
      </c>
      <c r="C88" s="72"/>
      <c r="D88" s="72"/>
      <c r="E88" s="127"/>
      <c r="F88" s="126"/>
      <c r="G88" s="126"/>
      <c r="H88" s="120"/>
      <c r="I88" s="122"/>
      <c r="J88" s="120"/>
      <c r="K88" s="120"/>
      <c r="L88" s="65"/>
      <c r="M88" s="27"/>
      <c r="N88" s="27"/>
      <c r="O88" s="27"/>
    </row>
    <row r="89" spans="1:15" hidden="1">
      <c r="A89" s="26"/>
      <c r="B89" s="126" t="s">
        <v>365</v>
      </c>
      <c r="C89" s="126">
        <v>20</v>
      </c>
      <c r="D89" s="193"/>
      <c r="E89" s="125"/>
      <c r="F89" s="126"/>
      <c r="G89" s="126"/>
      <c r="H89" s="120"/>
      <c r="I89" s="122"/>
      <c r="J89" s="120"/>
      <c r="K89" s="120"/>
      <c r="L89" s="65"/>
      <c r="M89" s="27"/>
      <c r="N89" s="27"/>
      <c r="O89" s="27"/>
    </row>
    <row r="90" spans="1:15" hidden="1">
      <c r="A90" s="26"/>
      <c r="B90" s="126" t="s">
        <v>366</v>
      </c>
      <c r="C90" s="455">
        <v>5</v>
      </c>
      <c r="D90" s="193"/>
      <c r="E90" s="126"/>
      <c r="F90" s="126"/>
      <c r="G90" s="126"/>
      <c r="H90" s="120"/>
      <c r="I90" s="122"/>
      <c r="J90" s="120"/>
      <c r="K90" s="120"/>
      <c r="L90" s="120"/>
      <c r="M90" s="27"/>
      <c r="N90" s="27"/>
      <c r="O90" s="27"/>
    </row>
    <row r="91" spans="1:15" hidden="1">
      <c r="A91" s="26"/>
      <c r="B91" s="126" t="s">
        <v>367</v>
      </c>
      <c r="C91" s="126">
        <v>0</v>
      </c>
      <c r="D91" s="26"/>
      <c r="E91" s="26"/>
      <c r="F91" s="26"/>
      <c r="G91" s="26"/>
      <c r="H91" s="27"/>
      <c r="I91" s="122"/>
      <c r="J91" s="27"/>
      <c r="K91" s="27"/>
      <c r="L91" s="120"/>
      <c r="M91" s="27"/>
      <c r="N91" s="27"/>
      <c r="O91" s="27"/>
    </row>
    <row r="92" spans="1:15" hidden="1">
      <c r="A92" s="26"/>
      <c r="B92" s="126" t="s">
        <v>368</v>
      </c>
      <c r="C92" s="126">
        <v>-15</v>
      </c>
      <c r="D92" s="26"/>
      <c r="E92" s="26"/>
      <c r="F92" s="26"/>
      <c r="G92" s="26"/>
      <c r="H92" s="27"/>
      <c r="I92" s="122"/>
      <c r="J92" s="27"/>
      <c r="K92" s="27"/>
      <c r="L92" s="27"/>
      <c r="M92" s="27"/>
      <c r="N92" s="27"/>
      <c r="O92" s="27"/>
    </row>
    <row r="93" spans="1:15" hidden="1">
      <c r="A93" s="26"/>
      <c r="B93" s="126" t="s">
        <v>369</v>
      </c>
      <c r="C93" s="126">
        <v>-20</v>
      </c>
      <c r="D93" s="26"/>
      <c r="E93" s="26"/>
      <c r="F93" s="26"/>
      <c r="G93" s="26"/>
      <c r="H93" s="27"/>
      <c r="I93" s="122"/>
      <c r="J93" s="27"/>
      <c r="K93" s="27"/>
      <c r="L93" s="27"/>
      <c r="M93" s="27"/>
      <c r="N93" s="27"/>
      <c r="O93" s="27"/>
    </row>
    <row r="94" spans="1:15" hidden="1">
      <c r="A94" s="26"/>
      <c r="B94" s="126" t="s">
        <v>370</v>
      </c>
      <c r="C94" s="126">
        <v>-30</v>
      </c>
      <c r="D94" s="26"/>
      <c r="E94" s="26"/>
      <c r="F94" s="26"/>
      <c r="G94" s="26"/>
      <c r="H94" s="27"/>
      <c r="I94" s="27"/>
      <c r="J94" s="27"/>
      <c r="K94" s="27"/>
      <c r="L94" s="27"/>
      <c r="M94" s="27"/>
      <c r="N94" s="27"/>
      <c r="O94" s="27"/>
    </row>
    <row r="95" spans="1:15" hidden="1">
      <c r="A95" s="26"/>
      <c r="B95" s="456" t="s">
        <v>374</v>
      </c>
      <c r="C95" s="126"/>
      <c r="D95" s="26"/>
      <c r="E95" s="542" t="s">
        <v>388</v>
      </c>
      <c r="F95" s="542"/>
      <c r="G95" s="26"/>
      <c r="H95" s="27"/>
      <c r="I95" s="27"/>
      <c r="J95" s="27"/>
      <c r="K95" s="27"/>
      <c r="L95" s="27"/>
      <c r="M95" s="27"/>
      <c r="N95" s="27"/>
      <c r="O95" s="27"/>
    </row>
    <row r="96" spans="1:15" hidden="1">
      <c r="A96" s="26"/>
      <c r="B96" s="126" t="s">
        <v>375</v>
      </c>
      <c r="C96" s="126">
        <v>15</v>
      </c>
      <c r="D96" s="26"/>
      <c r="E96" s="537" t="s">
        <v>386</v>
      </c>
      <c r="F96" s="535" t="s">
        <v>387</v>
      </c>
      <c r="G96" s="26"/>
      <c r="H96" s="27"/>
      <c r="I96" s="27"/>
      <c r="J96" s="27"/>
      <c r="K96" s="27"/>
      <c r="L96" s="27"/>
      <c r="M96" s="27"/>
      <c r="N96" s="27"/>
      <c r="O96" s="27"/>
    </row>
    <row r="97" spans="1:15" hidden="1">
      <c r="A97" s="26"/>
      <c r="B97" s="126" t="s">
        <v>376</v>
      </c>
      <c r="C97" s="126">
        <v>0</v>
      </c>
      <c r="D97" s="26"/>
      <c r="E97" s="538"/>
      <c r="F97" s="536"/>
      <c r="G97" s="26"/>
      <c r="H97" s="27"/>
      <c r="I97" s="27"/>
      <c r="J97" s="27"/>
      <c r="K97" s="27"/>
      <c r="L97" s="27"/>
      <c r="M97" s="27"/>
      <c r="N97" s="27"/>
      <c r="O97" s="27"/>
    </row>
    <row r="98" spans="1:15" hidden="1">
      <c r="A98" s="26"/>
      <c r="B98" s="453" t="s">
        <v>377</v>
      </c>
      <c r="C98" s="126"/>
      <c r="D98" s="26"/>
      <c r="E98" s="547" t="e">
        <f>+C49+C52+C55+C58+C61+C64</f>
        <v>#N/A</v>
      </c>
      <c r="F98" s="544" t="e">
        <f>+E98*0.5%</f>
        <v>#N/A</v>
      </c>
      <c r="G98" s="26"/>
      <c r="H98" s="27"/>
      <c r="I98" s="27"/>
      <c r="J98" s="27"/>
      <c r="K98" s="27"/>
      <c r="L98" s="27"/>
      <c r="M98" s="27"/>
      <c r="N98" s="27"/>
      <c r="O98" s="27"/>
    </row>
    <row r="99" spans="1:15" hidden="1">
      <c r="A99" s="26"/>
      <c r="B99" s="126" t="s">
        <v>378</v>
      </c>
      <c r="C99" s="126">
        <v>15</v>
      </c>
      <c r="D99" s="26"/>
      <c r="E99" s="548"/>
      <c r="F99" s="545"/>
      <c r="G99" s="26"/>
      <c r="H99" s="27"/>
      <c r="I99" s="27"/>
      <c r="J99" s="27"/>
      <c r="K99" s="27"/>
      <c r="L99" s="27"/>
      <c r="M99" s="27"/>
      <c r="N99" s="27"/>
      <c r="O99" s="27"/>
    </row>
    <row r="100" spans="1:15" hidden="1">
      <c r="A100" s="26"/>
      <c r="B100" s="126" t="s">
        <v>379</v>
      </c>
      <c r="C100" s="126">
        <v>5</v>
      </c>
      <c r="D100" s="26"/>
      <c r="E100" s="26"/>
      <c r="F100" s="26"/>
      <c r="G100" s="26"/>
      <c r="H100" s="27"/>
      <c r="I100" s="27"/>
      <c r="J100" s="27"/>
      <c r="K100" s="27"/>
      <c r="L100" s="27"/>
      <c r="M100" s="27"/>
      <c r="N100" s="27"/>
      <c r="O100" s="27"/>
    </row>
    <row r="101" spans="1:15" hidden="1">
      <c r="A101" s="26"/>
      <c r="B101" s="126" t="s">
        <v>385</v>
      </c>
      <c r="C101" s="126">
        <v>0</v>
      </c>
      <c r="D101" s="26"/>
      <c r="E101" s="26"/>
      <c r="F101" s="26"/>
      <c r="G101" s="26"/>
      <c r="H101" s="27"/>
      <c r="I101" s="27"/>
      <c r="J101" s="27"/>
      <c r="K101" s="27"/>
      <c r="L101" s="27"/>
      <c r="M101" s="27"/>
      <c r="N101" s="27"/>
      <c r="O101" s="27"/>
    </row>
    <row r="102" spans="1:15" hidden="1">
      <c r="A102" s="26"/>
      <c r="B102" s="457" t="s">
        <v>382</v>
      </c>
      <c r="C102" s="475" t="e">
        <f>+VLOOKUP(C14,'MARCAS Y MODELOS'!$AX$2:$AY$45,2,0)</f>
        <v>#N/A</v>
      </c>
      <c r="D102" s="26"/>
      <c r="E102" s="542" t="s">
        <v>389</v>
      </c>
      <c r="F102" s="542"/>
      <c r="G102" s="26"/>
      <c r="H102" s="27"/>
      <c r="I102" s="27"/>
      <c r="J102" s="27"/>
      <c r="K102" s="27"/>
      <c r="L102" s="27"/>
      <c r="M102" s="27"/>
      <c r="N102" s="27"/>
      <c r="O102" s="27"/>
    </row>
    <row r="103" spans="1:15" hidden="1">
      <c r="A103" s="26"/>
      <c r="B103" s="126" t="s">
        <v>714</v>
      </c>
      <c r="C103" s="126">
        <v>20</v>
      </c>
      <c r="D103" s="26"/>
      <c r="E103" s="537" t="s">
        <v>386</v>
      </c>
      <c r="F103" s="535" t="s">
        <v>387</v>
      </c>
      <c r="G103" s="26"/>
      <c r="H103" s="27"/>
      <c r="I103" s="27"/>
      <c r="J103" s="27"/>
      <c r="K103" s="27"/>
      <c r="L103" s="27"/>
      <c r="M103" s="27"/>
      <c r="N103" s="27"/>
      <c r="O103" s="27"/>
    </row>
    <row r="104" spans="1:15" hidden="1">
      <c r="A104" s="26"/>
      <c r="B104" s="126" t="s">
        <v>715</v>
      </c>
      <c r="C104" s="126">
        <v>15</v>
      </c>
      <c r="D104" s="26"/>
      <c r="E104" s="538"/>
      <c r="F104" s="536"/>
      <c r="G104" s="26"/>
      <c r="H104" s="27"/>
      <c r="I104" s="27"/>
      <c r="J104" s="27"/>
      <c r="K104" s="27"/>
      <c r="L104" s="27"/>
      <c r="M104" s="27"/>
      <c r="N104" s="27"/>
      <c r="O104" s="27"/>
    </row>
    <row r="105" spans="1:15" hidden="1">
      <c r="A105" s="26"/>
      <c r="B105" s="126" t="s">
        <v>384</v>
      </c>
      <c r="C105" s="126">
        <v>5</v>
      </c>
      <c r="D105" s="26"/>
      <c r="E105" s="543">
        <f>IF((C49+C52+C55+C58)&lt;40,C49+C52+C55+C58,40)</f>
        <v>-15</v>
      </c>
      <c r="F105" s="544">
        <f>+E105*0.5%</f>
        <v>-7.4999999999999997E-2</v>
      </c>
      <c r="G105" s="26"/>
      <c r="H105" s="27"/>
      <c r="I105" s="27"/>
      <c r="J105" s="27"/>
      <c r="K105" s="27"/>
      <c r="L105" s="27"/>
      <c r="M105" s="27"/>
      <c r="N105" s="27"/>
      <c r="O105" s="27"/>
    </row>
    <row r="106" spans="1:15" hidden="1">
      <c r="A106" s="26"/>
      <c r="B106" s="126" t="s">
        <v>716</v>
      </c>
      <c r="C106" s="126">
        <v>0</v>
      </c>
      <c r="D106" s="26"/>
      <c r="E106" s="543"/>
      <c r="F106" s="545"/>
      <c r="G106" s="26"/>
      <c r="H106" s="27"/>
      <c r="I106" s="27"/>
      <c r="J106" s="27"/>
      <c r="K106" s="27"/>
      <c r="L106" s="27"/>
      <c r="M106" s="27"/>
      <c r="N106" s="27"/>
      <c r="O106" s="27"/>
    </row>
    <row r="107" spans="1:15" hidden="1">
      <c r="A107" s="26"/>
      <c r="B107" s="126" t="s">
        <v>385</v>
      </c>
      <c r="C107" s="126">
        <v>-10</v>
      </c>
      <c r="D107" s="26"/>
      <c r="E107" s="26"/>
      <c r="F107" s="26"/>
      <c r="G107" s="26"/>
      <c r="H107" s="27"/>
      <c r="I107" s="27"/>
      <c r="J107" s="27"/>
      <c r="K107" s="27"/>
      <c r="L107" s="27"/>
      <c r="M107" s="27"/>
      <c r="N107" s="27"/>
      <c r="O107" s="27"/>
    </row>
    <row r="108" spans="1:15" hidden="1">
      <c r="A108" s="26"/>
      <c r="B108" s="26"/>
      <c r="C108" s="26"/>
      <c r="D108" s="26"/>
      <c r="E108" s="539" t="s">
        <v>390</v>
      </c>
      <c r="F108" s="539"/>
      <c r="G108" s="26"/>
      <c r="H108" s="27"/>
      <c r="I108" s="27"/>
      <c r="J108" s="27"/>
      <c r="K108" s="27"/>
      <c r="L108" s="27"/>
      <c r="M108" s="27"/>
      <c r="N108" s="27"/>
      <c r="O108" s="27"/>
    </row>
    <row r="109" spans="1:15" hidden="1">
      <c r="A109" s="26"/>
      <c r="B109" s="26"/>
      <c r="C109" s="26"/>
      <c r="D109" s="26"/>
      <c r="E109" s="537" t="s">
        <v>386</v>
      </c>
      <c r="F109" s="535" t="s">
        <v>387</v>
      </c>
      <c r="G109" s="26"/>
      <c r="H109" s="27"/>
      <c r="I109" s="27"/>
      <c r="J109" s="27"/>
      <c r="K109" s="27"/>
      <c r="L109" s="27"/>
      <c r="M109" s="27"/>
      <c r="N109" s="27"/>
      <c r="O109" s="27"/>
    </row>
    <row r="110" spans="1:15" hidden="1">
      <c r="A110" s="26"/>
      <c r="B110" s="26"/>
      <c r="C110" s="26"/>
      <c r="D110" s="26"/>
      <c r="E110" s="538"/>
      <c r="F110" s="536"/>
      <c r="G110" s="26"/>
      <c r="H110" s="27"/>
      <c r="I110" s="27"/>
      <c r="J110" s="27"/>
      <c r="K110" s="27"/>
      <c r="L110" s="27"/>
      <c r="M110" s="27"/>
      <c r="N110" s="27"/>
      <c r="O110" s="27"/>
    </row>
    <row r="111" spans="1:15" hidden="1">
      <c r="A111" s="26"/>
      <c r="B111" s="26"/>
      <c r="C111" s="26"/>
      <c r="D111" s="26"/>
      <c r="E111" s="460">
        <f>+IF(OR(C15=0,D31="NO"),E105,E98)</f>
        <v>-15</v>
      </c>
      <c r="F111" s="461">
        <f>+IF(OR(C15=0,D31="NO"),F105,F112)</f>
        <v>-7.4999999999999997E-2</v>
      </c>
      <c r="G111" s="26"/>
      <c r="H111" s="27"/>
      <c r="I111" s="27"/>
      <c r="J111" s="27"/>
      <c r="K111" s="27"/>
      <c r="L111" s="27"/>
      <c r="M111" s="27"/>
      <c r="N111" s="27"/>
      <c r="O111" s="27"/>
    </row>
    <row r="112" spans="1:15" hidden="1">
      <c r="A112" s="26"/>
      <c r="B112" s="26"/>
      <c r="C112" s="26"/>
      <c r="D112" s="26"/>
      <c r="E112" s="26"/>
      <c r="F112" s="26" t="e">
        <f>+IF(F98&lt;30%,30%,F98)</f>
        <v>#N/A</v>
      </c>
      <c r="G112" s="26"/>
      <c r="H112" s="27"/>
      <c r="I112" s="27"/>
      <c r="J112" s="27"/>
      <c r="K112" s="27"/>
      <c r="L112" s="27"/>
      <c r="M112" s="27"/>
      <c r="N112" s="27"/>
      <c r="O112" s="27"/>
    </row>
    <row r="113" spans="1:15" hidden="1">
      <c r="A113" s="26"/>
      <c r="B113" s="26"/>
      <c r="C113" s="26"/>
      <c r="D113" s="26"/>
      <c r="E113" s="26"/>
      <c r="F113" s="26"/>
      <c r="G113" s="26"/>
      <c r="H113" s="27"/>
      <c r="I113" s="27"/>
      <c r="J113" s="27"/>
      <c r="K113" s="27"/>
      <c r="L113" s="27"/>
      <c r="M113" s="27"/>
      <c r="N113" s="27"/>
      <c r="O113" s="27"/>
    </row>
    <row r="114" spans="1:15" hidden="1">
      <c r="A114" s="26"/>
      <c r="B114" s="26"/>
      <c r="C114" s="26"/>
      <c r="D114" s="26"/>
      <c r="E114" s="26"/>
      <c r="F114" s="26"/>
      <c r="G114" s="26"/>
      <c r="H114" s="27"/>
      <c r="I114" s="27"/>
      <c r="J114" s="27"/>
      <c r="K114" s="27"/>
      <c r="L114" s="27"/>
      <c r="M114" s="27"/>
      <c r="N114" s="27"/>
      <c r="O114" s="27"/>
    </row>
    <row r="115" spans="1:15" hidden="1">
      <c r="A115" s="26"/>
      <c r="B115" s="26"/>
      <c r="C115" s="26"/>
      <c r="D115" s="26"/>
      <c r="E115" s="26"/>
      <c r="F115" s="26"/>
      <c r="G115" s="26"/>
      <c r="H115" s="27"/>
      <c r="I115" s="27"/>
      <c r="J115" s="27"/>
      <c r="K115" s="27"/>
      <c r="L115" s="27"/>
      <c r="M115" s="27"/>
      <c r="N115" s="27"/>
      <c r="O115" s="27"/>
    </row>
    <row r="116" spans="1:15" hidden="1">
      <c r="A116" s="26"/>
      <c r="B116" s="26"/>
      <c r="C116" s="26"/>
      <c r="D116" s="26"/>
      <c r="E116" s="26"/>
      <c r="F116" s="26"/>
      <c r="G116" s="26"/>
      <c r="H116" s="27"/>
      <c r="I116" s="27"/>
      <c r="J116" s="27"/>
      <c r="K116" s="27"/>
      <c r="L116" s="27"/>
      <c r="M116" s="27"/>
      <c r="N116" s="27"/>
      <c r="O116" s="27"/>
    </row>
    <row r="117" spans="1:15" ht="17.5" hidden="1">
      <c r="A117" s="26"/>
      <c r="B117" s="463" t="s">
        <v>394</v>
      </c>
      <c r="C117" s="26"/>
      <c r="D117" s="26"/>
      <c r="E117" s="26"/>
      <c r="F117" s="26"/>
      <c r="G117" s="26"/>
      <c r="H117" s="27"/>
      <c r="I117" s="27"/>
      <c r="J117" s="27"/>
      <c r="K117" s="27"/>
      <c r="L117" s="27"/>
      <c r="M117" s="27"/>
      <c r="N117" s="27"/>
      <c r="O117" s="27"/>
    </row>
    <row r="118" spans="1:15" hidden="1">
      <c r="A118" s="26"/>
      <c r="B118" s="26" t="s">
        <v>392</v>
      </c>
      <c r="C118" s="26"/>
      <c r="D118" s="26"/>
      <c r="E118" s="26"/>
      <c r="F118" s="26"/>
      <c r="G118" s="26"/>
      <c r="H118" s="27"/>
      <c r="I118" s="27"/>
      <c r="J118" s="27"/>
      <c r="K118" s="27"/>
      <c r="L118" s="27"/>
      <c r="M118" s="27"/>
      <c r="N118" s="27"/>
      <c r="O118" s="27"/>
    </row>
    <row r="119" spans="1:15" hidden="1">
      <c r="A119" s="26"/>
      <c r="B119" s="26" t="s">
        <v>393</v>
      </c>
      <c r="C119" s="26"/>
      <c r="D119" s="26"/>
      <c r="E119" s="26"/>
      <c r="F119" s="26"/>
      <c r="G119" s="26"/>
      <c r="H119" s="27"/>
      <c r="I119" s="27"/>
      <c r="J119" s="27"/>
      <c r="K119" s="27"/>
      <c r="L119" s="27"/>
      <c r="M119" s="27"/>
      <c r="N119" s="27"/>
      <c r="O119" s="27"/>
    </row>
    <row r="120" spans="1:15" hidden="1">
      <c r="A120" s="26"/>
      <c r="B120" s="26"/>
      <c r="C120" s="26"/>
      <c r="D120" s="26"/>
      <c r="E120" s="26"/>
      <c r="F120" s="26"/>
      <c r="G120" s="26"/>
      <c r="H120" s="27"/>
      <c r="I120" s="27"/>
      <c r="J120" s="27"/>
      <c r="K120" s="27"/>
      <c r="L120" s="27"/>
      <c r="M120" s="27"/>
      <c r="N120" s="27"/>
      <c r="O120" s="27"/>
    </row>
    <row r="121" spans="1:15" hidden="1">
      <c r="A121" s="26"/>
      <c r="B121" s="452"/>
      <c r="C121" s="26"/>
      <c r="D121" s="26"/>
      <c r="E121" s="26"/>
      <c r="F121" s="26"/>
      <c r="G121" s="26"/>
      <c r="H121" s="27"/>
      <c r="I121" s="27"/>
      <c r="J121" s="27"/>
      <c r="K121" s="27"/>
      <c r="L121" s="27"/>
      <c r="M121" s="27"/>
      <c r="N121" s="27"/>
      <c r="O121" s="27"/>
    </row>
    <row r="122" spans="1:15" hidden="1">
      <c r="A122" s="26"/>
      <c r="B122" s="474"/>
      <c r="C122" s="26"/>
      <c r="D122" s="26"/>
      <c r="E122" s="26"/>
      <c r="F122" s="26"/>
      <c r="G122" s="26"/>
      <c r="H122" s="27"/>
      <c r="I122" s="27"/>
      <c r="J122" s="27"/>
      <c r="K122" s="27"/>
      <c r="L122" s="27"/>
      <c r="M122" s="27"/>
      <c r="N122" s="27"/>
      <c r="O122" s="27"/>
    </row>
    <row r="123" spans="1:15" hidden="1">
      <c r="A123" s="26"/>
      <c r="B123" s="498" t="s">
        <v>398</v>
      </c>
      <c r="C123" s="26"/>
      <c r="D123" s="26"/>
      <c r="E123" s="26"/>
      <c r="F123" s="26"/>
      <c r="G123" s="26"/>
      <c r="H123" s="27"/>
      <c r="I123" s="27"/>
      <c r="J123" s="27"/>
      <c r="K123" s="27"/>
      <c r="L123" s="27"/>
      <c r="M123" s="27"/>
      <c r="N123" s="27"/>
      <c r="O123" s="27"/>
    </row>
    <row r="124" spans="1:15" hidden="1">
      <c r="A124" s="26"/>
      <c r="B124" s="498" t="s">
        <v>704</v>
      </c>
      <c r="C124" s="26"/>
      <c r="D124" s="26"/>
      <c r="E124" s="26"/>
      <c r="F124" s="26"/>
      <c r="G124" s="26"/>
      <c r="H124" s="27"/>
      <c r="I124" s="27"/>
      <c r="J124" s="27"/>
      <c r="K124" s="27"/>
      <c r="L124" s="27"/>
      <c r="M124" s="27"/>
      <c r="N124" s="27"/>
      <c r="O124" s="27"/>
    </row>
    <row r="125" spans="1:15" hidden="1">
      <c r="A125" s="26"/>
      <c r="B125" s="498" t="s">
        <v>695</v>
      </c>
      <c r="C125" s="26"/>
      <c r="D125" s="26"/>
      <c r="E125" s="26"/>
      <c r="F125" s="26"/>
      <c r="G125" s="26"/>
      <c r="H125" s="27"/>
      <c r="I125" s="27"/>
      <c r="J125" s="27"/>
      <c r="K125" s="27"/>
      <c r="L125" s="27"/>
      <c r="M125" s="27"/>
      <c r="N125" s="27"/>
      <c r="O125" s="27"/>
    </row>
    <row r="126" spans="1:15" hidden="1">
      <c r="A126" s="26"/>
      <c r="B126" s="498" t="s">
        <v>437</v>
      </c>
      <c r="C126" s="26"/>
      <c r="D126" s="26"/>
      <c r="E126" s="26"/>
      <c r="F126" s="26"/>
      <c r="G126" s="26"/>
      <c r="H126" s="27"/>
      <c r="I126" s="27"/>
      <c r="J126" s="27"/>
      <c r="K126" s="27"/>
      <c r="L126" s="27"/>
      <c r="M126" s="27"/>
      <c r="N126" s="27"/>
      <c r="O126" s="27"/>
    </row>
    <row r="127" spans="1:15" hidden="1">
      <c r="A127" s="26"/>
      <c r="B127" s="498" t="s">
        <v>1394</v>
      </c>
      <c r="C127" s="26"/>
      <c r="D127" s="26"/>
      <c r="E127" s="26"/>
      <c r="F127" s="26"/>
      <c r="G127" s="26"/>
      <c r="H127" s="27"/>
      <c r="I127" s="27"/>
      <c r="J127" s="27"/>
      <c r="K127" s="27"/>
      <c r="L127" s="27"/>
      <c r="M127" s="27"/>
      <c r="N127" s="27"/>
      <c r="O127" s="27"/>
    </row>
    <row r="128" spans="1:15" hidden="1">
      <c r="A128" s="26"/>
      <c r="B128" s="498" t="s">
        <v>1405</v>
      </c>
      <c r="C128" s="26"/>
      <c r="D128" s="26"/>
      <c r="E128" s="26"/>
      <c r="F128" s="26"/>
      <c r="G128" s="26"/>
      <c r="H128" s="27"/>
      <c r="I128" s="27"/>
      <c r="J128" s="27"/>
      <c r="K128" s="27"/>
      <c r="L128" s="27"/>
      <c r="M128" s="27"/>
      <c r="N128" s="27"/>
      <c r="O128" s="27"/>
    </row>
    <row r="129" spans="1:15" hidden="1">
      <c r="A129" s="26"/>
      <c r="B129" s="498" t="s">
        <v>438</v>
      </c>
      <c r="C129" s="26"/>
      <c r="D129" s="26"/>
      <c r="E129" s="26"/>
      <c r="F129" s="26"/>
      <c r="G129" s="26"/>
      <c r="H129" s="27"/>
      <c r="I129" s="27"/>
      <c r="J129" s="27"/>
      <c r="K129" s="27"/>
      <c r="L129" s="27"/>
      <c r="M129" s="27"/>
      <c r="N129" s="27"/>
      <c r="O129" s="27"/>
    </row>
    <row r="130" spans="1:15" hidden="1">
      <c r="A130" s="26"/>
      <c r="B130" s="498" t="s">
        <v>696</v>
      </c>
      <c r="C130" s="26"/>
      <c r="D130" s="26"/>
      <c r="E130" s="26"/>
      <c r="F130" s="26"/>
      <c r="G130" s="26"/>
      <c r="H130" s="27"/>
      <c r="I130" s="27"/>
      <c r="J130" s="27"/>
      <c r="K130" s="27"/>
      <c r="L130" s="27"/>
      <c r="M130" s="27"/>
      <c r="N130" s="27"/>
      <c r="O130" s="27"/>
    </row>
    <row r="131" spans="1:15" hidden="1">
      <c r="A131" s="26"/>
      <c r="B131" s="498" t="s">
        <v>1469</v>
      </c>
      <c r="C131" s="26"/>
      <c r="D131" s="26"/>
      <c r="E131" s="26"/>
      <c r="F131" s="26"/>
      <c r="G131" s="26"/>
      <c r="H131" s="27"/>
      <c r="I131" s="27"/>
      <c r="J131" s="27"/>
      <c r="K131" s="27"/>
      <c r="L131" s="27"/>
      <c r="M131" s="27"/>
      <c r="N131" s="27"/>
      <c r="O131" s="27"/>
    </row>
    <row r="132" spans="1:15" hidden="1">
      <c r="A132" s="26"/>
      <c r="B132" s="498" t="s">
        <v>697</v>
      </c>
      <c r="C132" s="26"/>
      <c r="D132" s="26"/>
      <c r="E132" s="26"/>
      <c r="F132" s="26"/>
      <c r="G132" s="26"/>
      <c r="H132" s="27"/>
      <c r="I132" s="27"/>
      <c r="J132" s="27"/>
      <c r="K132" s="27"/>
      <c r="L132" s="27"/>
      <c r="M132" s="27"/>
      <c r="N132" s="27"/>
      <c r="O132" s="27"/>
    </row>
    <row r="133" spans="1:15" hidden="1">
      <c r="A133" s="26"/>
      <c r="B133" s="498" t="s">
        <v>439</v>
      </c>
      <c r="C133" s="26"/>
      <c r="D133" s="26"/>
      <c r="E133" s="26"/>
      <c r="F133" s="26"/>
      <c r="G133" s="26"/>
      <c r="H133" s="27"/>
      <c r="I133" s="27"/>
      <c r="J133" s="27"/>
      <c r="K133" s="27"/>
      <c r="L133" s="27"/>
      <c r="M133" s="27"/>
      <c r="N133" s="27"/>
      <c r="O133" s="27"/>
    </row>
    <row r="134" spans="1:15" hidden="1">
      <c r="A134" s="26"/>
      <c r="B134" s="498" t="s">
        <v>440</v>
      </c>
      <c r="C134" s="26"/>
      <c r="D134" s="26"/>
      <c r="E134" s="26"/>
      <c r="F134" s="26"/>
      <c r="G134" s="26"/>
      <c r="H134" s="27"/>
      <c r="I134" s="27"/>
      <c r="J134" s="27"/>
      <c r="K134" s="27"/>
      <c r="L134" s="27"/>
      <c r="M134" s="27"/>
      <c r="N134" s="27"/>
      <c r="O134" s="27"/>
    </row>
    <row r="135" spans="1:15" hidden="1">
      <c r="A135" s="26"/>
      <c r="B135" s="498" t="s">
        <v>698</v>
      </c>
      <c r="C135" s="26"/>
      <c r="D135" s="26"/>
      <c r="E135" s="26"/>
      <c r="F135" s="26"/>
      <c r="G135" s="26"/>
      <c r="H135" s="27"/>
      <c r="I135" s="27"/>
      <c r="J135" s="27"/>
      <c r="K135" s="27"/>
      <c r="L135" s="27"/>
      <c r="M135" s="27"/>
      <c r="N135" s="27"/>
      <c r="O135" s="27"/>
    </row>
    <row r="136" spans="1:15" hidden="1">
      <c r="A136" s="26"/>
      <c r="B136" s="498" t="s">
        <v>699</v>
      </c>
      <c r="C136" s="26"/>
      <c r="D136" s="26"/>
      <c r="E136" s="26"/>
      <c r="F136" s="26"/>
      <c r="G136" s="26"/>
      <c r="H136" s="27"/>
      <c r="I136" s="27"/>
      <c r="J136" s="27"/>
      <c r="K136" s="27"/>
      <c r="L136" s="27"/>
      <c r="M136" s="27"/>
      <c r="N136" s="27"/>
      <c r="O136" s="27"/>
    </row>
    <row r="137" spans="1:15" hidden="1">
      <c r="A137" s="26"/>
      <c r="B137" s="498" t="s">
        <v>1431</v>
      </c>
      <c r="C137" s="26"/>
      <c r="D137" s="26"/>
      <c r="E137" s="26"/>
      <c r="F137" s="26"/>
      <c r="G137" s="26"/>
      <c r="H137" s="27"/>
      <c r="I137" s="27"/>
      <c r="J137" s="27"/>
      <c r="K137" s="27"/>
      <c r="L137" s="27"/>
      <c r="M137" s="27"/>
      <c r="N137" s="27"/>
      <c r="O137" s="27"/>
    </row>
    <row r="138" spans="1:15" hidden="1">
      <c r="A138" s="26"/>
      <c r="B138" s="498" t="s">
        <v>441</v>
      </c>
      <c r="C138" s="26"/>
      <c r="D138" s="26"/>
      <c r="E138" s="26"/>
      <c r="F138" s="26"/>
      <c r="G138" s="26"/>
      <c r="H138" s="27"/>
      <c r="I138" s="27"/>
      <c r="J138" s="27"/>
      <c r="K138" s="27"/>
      <c r="L138" s="27"/>
      <c r="M138" s="27"/>
      <c r="N138" s="27"/>
      <c r="O138" s="27"/>
    </row>
    <row r="139" spans="1:15" hidden="1">
      <c r="A139" s="26"/>
      <c r="B139" s="498" t="s">
        <v>1467</v>
      </c>
      <c r="C139" s="26"/>
      <c r="D139" s="26"/>
      <c r="E139" s="26"/>
      <c r="F139" s="26"/>
      <c r="G139" s="26"/>
      <c r="H139" s="27"/>
      <c r="I139" s="27"/>
      <c r="J139" s="27"/>
      <c r="K139" s="27"/>
      <c r="L139" s="27"/>
      <c r="M139" s="27"/>
      <c r="N139" s="27"/>
      <c r="O139" s="27"/>
    </row>
    <row r="140" spans="1:15" hidden="1">
      <c r="A140" s="26"/>
      <c r="B140" s="498" t="s">
        <v>442</v>
      </c>
      <c r="C140" s="26"/>
      <c r="D140" s="26"/>
      <c r="E140" s="26"/>
      <c r="F140" s="26"/>
      <c r="G140" s="26"/>
      <c r="H140" s="27"/>
      <c r="I140" s="27"/>
      <c r="J140" s="27"/>
      <c r="K140" s="27"/>
      <c r="L140" s="27"/>
      <c r="M140" s="27"/>
      <c r="N140" s="27"/>
      <c r="O140" s="27"/>
    </row>
    <row r="141" spans="1:15" hidden="1">
      <c r="A141" s="26"/>
      <c r="B141" s="499" t="s">
        <v>700</v>
      </c>
      <c r="C141" s="26"/>
      <c r="D141" s="26"/>
      <c r="E141" s="26"/>
      <c r="F141" s="26"/>
      <c r="G141" s="26"/>
      <c r="H141" s="27"/>
      <c r="I141" s="27"/>
      <c r="J141" s="27"/>
      <c r="K141" s="27"/>
      <c r="L141" s="27"/>
      <c r="M141" s="27"/>
      <c r="N141" s="27"/>
      <c r="O141" s="27"/>
    </row>
    <row r="142" spans="1:15" hidden="1">
      <c r="A142" s="26"/>
      <c r="B142" s="499" t="s">
        <v>1422</v>
      </c>
      <c r="C142" s="26"/>
      <c r="D142" s="26"/>
      <c r="E142" s="26"/>
      <c r="F142" s="26"/>
      <c r="G142" s="26"/>
      <c r="H142" s="27"/>
      <c r="I142" s="27"/>
      <c r="J142" s="27"/>
      <c r="K142" s="27"/>
      <c r="L142" s="27"/>
      <c r="M142" s="27"/>
      <c r="N142" s="27"/>
      <c r="O142" s="27"/>
    </row>
    <row r="143" spans="1:15" hidden="1">
      <c r="A143" s="26"/>
      <c r="B143" s="500" t="s">
        <v>443</v>
      </c>
      <c r="C143" s="26"/>
      <c r="D143" s="26"/>
      <c r="E143" s="26"/>
      <c r="F143" s="26"/>
      <c r="G143" s="26"/>
      <c r="H143" s="27"/>
      <c r="I143" s="27"/>
      <c r="J143" s="27"/>
      <c r="K143" s="27"/>
      <c r="L143" s="27"/>
      <c r="M143" s="27"/>
      <c r="N143" s="27"/>
      <c r="O143" s="27"/>
    </row>
    <row r="144" spans="1:15" hidden="1">
      <c r="A144" s="26"/>
      <c r="B144" s="498" t="s">
        <v>444</v>
      </c>
      <c r="C144" s="26"/>
      <c r="D144" s="26"/>
      <c r="E144" s="26"/>
      <c r="F144" s="26"/>
      <c r="G144" s="26"/>
      <c r="H144" s="27"/>
      <c r="I144" s="27"/>
      <c r="J144" s="27"/>
      <c r="K144" s="27"/>
      <c r="L144" s="27"/>
      <c r="M144" s="27"/>
      <c r="N144" s="27"/>
      <c r="O144" s="27"/>
    </row>
    <row r="145" spans="1:15" hidden="1">
      <c r="A145" s="26"/>
      <c r="B145" s="500" t="s">
        <v>445</v>
      </c>
      <c r="C145" s="26"/>
      <c r="D145" s="26"/>
      <c r="E145" s="26"/>
      <c r="F145" s="26"/>
      <c r="G145" s="26"/>
      <c r="H145" s="27"/>
      <c r="I145" s="27"/>
      <c r="J145" s="27"/>
      <c r="K145" s="27"/>
      <c r="L145" s="27"/>
      <c r="M145" s="27"/>
      <c r="N145" s="27"/>
      <c r="O145" s="27"/>
    </row>
    <row r="146" spans="1:15" hidden="1">
      <c r="A146" s="26"/>
      <c r="B146" s="500" t="s">
        <v>701</v>
      </c>
      <c r="C146" s="26"/>
      <c r="D146" s="26"/>
      <c r="E146" s="26"/>
      <c r="F146" s="26"/>
      <c r="G146" s="26"/>
      <c r="H146" s="27"/>
      <c r="I146" s="27"/>
      <c r="J146" s="27"/>
      <c r="K146" s="27"/>
      <c r="L146" s="27"/>
      <c r="M146" s="27"/>
      <c r="N146" s="27"/>
      <c r="O146" s="27"/>
    </row>
    <row r="147" spans="1:15" hidden="1">
      <c r="A147" s="26"/>
      <c r="B147" s="500" t="s">
        <v>1450</v>
      </c>
      <c r="C147" s="26"/>
      <c r="D147" s="26"/>
      <c r="E147" s="26"/>
      <c r="F147" s="26"/>
      <c r="G147" s="26"/>
      <c r="H147" s="27"/>
      <c r="I147" s="27"/>
      <c r="J147" s="27"/>
      <c r="K147" s="27"/>
      <c r="L147" s="27"/>
      <c r="M147" s="27"/>
      <c r="N147" s="27"/>
      <c r="O147" s="27"/>
    </row>
    <row r="148" spans="1:15" hidden="1">
      <c r="A148" s="26"/>
      <c r="B148" s="500" t="s">
        <v>446</v>
      </c>
      <c r="C148" s="26"/>
      <c r="D148" s="26"/>
      <c r="E148" s="26"/>
      <c r="F148" s="26"/>
      <c r="G148" s="26"/>
      <c r="H148" s="27"/>
      <c r="I148" s="27"/>
      <c r="J148" s="27"/>
      <c r="K148" s="27"/>
      <c r="L148" s="27"/>
      <c r="M148" s="27"/>
      <c r="N148" s="27"/>
      <c r="O148" s="27"/>
    </row>
    <row r="149" spans="1:15" hidden="1">
      <c r="A149" s="26"/>
      <c r="B149" s="500" t="s">
        <v>705</v>
      </c>
      <c r="C149" s="26"/>
      <c r="D149" s="26"/>
      <c r="E149" s="26"/>
      <c r="F149" s="26"/>
      <c r="G149" s="26"/>
      <c r="H149" s="27"/>
      <c r="I149" s="27"/>
      <c r="J149" s="27"/>
      <c r="K149" s="27"/>
      <c r="L149" s="27"/>
      <c r="M149" s="27"/>
      <c r="N149" s="27"/>
      <c r="O149" s="27"/>
    </row>
    <row r="150" spans="1:15" hidden="1">
      <c r="A150" s="26"/>
      <c r="B150" s="500" t="s">
        <v>447</v>
      </c>
      <c r="C150" s="26"/>
      <c r="D150" s="26"/>
      <c r="E150" s="26"/>
      <c r="F150" s="26"/>
      <c r="G150" s="26"/>
      <c r="H150" s="27"/>
      <c r="I150" s="27"/>
      <c r="J150" s="27"/>
      <c r="K150" s="27"/>
      <c r="L150" s="27"/>
      <c r="M150" s="27"/>
      <c r="N150" s="27"/>
      <c r="O150" s="27"/>
    </row>
    <row r="151" spans="1:15" hidden="1">
      <c r="A151" s="26"/>
      <c r="B151" s="500" t="s">
        <v>449</v>
      </c>
      <c r="C151" s="26"/>
      <c r="D151" s="26"/>
      <c r="E151" s="26"/>
      <c r="F151" s="26"/>
      <c r="G151" s="26"/>
      <c r="H151" s="27"/>
      <c r="I151" s="27"/>
      <c r="J151" s="27"/>
      <c r="K151" s="27"/>
      <c r="L151" s="27"/>
      <c r="M151" s="27"/>
      <c r="N151" s="27"/>
      <c r="O151" s="27"/>
    </row>
    <row r="152" spans="1:15" hidden="1">
      <c r="A152" s="26"/>
      <c r="B152" s="500" t="s">
        <v>706</v>
      </c>
      <c r="C152" s="26"/>
      <c r="D152" s="26"/>
      <c r="E152" s="26"/>
      <c r="F152" s="26"/>
      <c r="G152" s="26"/>
      <c r="H152" s="27"/>
      <c r="I152" s="27"/>
      <c r="J152" s="27"/>
      <c r="K152" s="27"/>
      <c r="L152" s="27"/>
      <c r="M152" s="27"/>
      <c r="N152" s="27"/>
      <c r="O152" s="27"/>
    </row>
    <row r="153" spans="1:15" hidden="1">
      <c r="A153" s="26"/>
      <c r="B153" s="500" t="s">
        <v>1458</v>
      </c>
      <c r="C153" s="26"/>
      <c r="D153" s="26"/>
      <c r="E153" s="26"/>
      <c r="F153" s="26"/>
      <c r="G153" s="26"/>
      <c r="H153" s="27"/>
      <c r="I153" s="27"/>
      <c r="J153" s="27"/>
      <c r="K153" s="27"/>
      <c r="L153" s="27"/>
      <c r="M153" s="27"/>
      <c r="N153" s="27"/>
      <c r="O153" s="27"/>
    </row>
    <row r="154" spans="1:15" hidden="1">
      <c r="A154" s="26"/>
      <c r="B154" s="500" t="s">
        <v>702</v>
      </c>
      <c r="C154" s="26"/>
      <c r="D154" s="26"/>
      <c r="E154" s="26"/>
      <c r="F154" s="26"/>
      <c r="G154" s="26"/>
      <c r="H154" s="27"/>
      <c r="I154" s="27"/>
      <c r="J154" s="27"/>
      <c r="K154" s="27"/>
      <c r="L154" s="27"/>
      <c r="M154" s="27"/>
      <c r="N154" s="27"/>
      <c r="O154" s="27"/>
    </row>
    <row r="155" spans="1:15" hidden="1">
      <c r="A155" s="26"/>
      <c r="B155" s="500" t="s">
        <v>451</v>
      </c>
      <c r="C155" s="26"/>
      <c r="D155" s="26"/>
      <c r="E155" s="26"/>
      <c r="F155" s="26"/>
      <c r="G155" s="26"/>
      <c r="H155" s="27"/>
      <c r="I155" s="27"/>
      <c r="J155" s="27"/>
      <c r="K155" s="27"/>
      <c r="L155" s="27"/>
      <c r="M155" s="27"/>
      <c r="N155" s="27"/>
      <c r="O155" s="27"/>
    </row>
    <row r="156" spans="1:15" hidden="1">
      <c r="A156" s="26"/>
      <c r="B156" s="500" t="s">
        <v>452</v>
      </c>
      <c r="C156" s="26"/>
      <c r="D156" s="26"/>
      <c r="E156" s="26"/>
      <c r="F156" s="26"/>
      <c r="G156" s="26"/>
      <c r="H156" s="27"/>
      <c r="I156" s="27"/>
      <c r="J156" s="27"/>
      <c r="K156" s="27"/>
      <c r="L156" s="27"/>
      <c r="M156" s="27"/>
      <c r="N156" s="27"/>
      <c r="O156" s="27"/>
    </row>
    <row r="157" spans="1:15" hidden="1">
      <c r="A157" s="26"/>
      <c r="B157" s="500" t="s">
        <v>453</v>
      </c>
      <c r="C157" s="26"/>
      <c r="D157" s="26"/>
      <c r="E157" s="26"/>
      <c r="F157" s="26"/>
      <c r="G157" s="26"/>
      <c r="H157" s="27"/>
      <c r="I157" s="27"/>
      <c r="J157" s="27"/>
      <c r="K157" s="27"/>
      <c r="L157" s="27"/>
      <c r="M157" s="27"/>
      <c r="N157" s="27"/>
      <c r="O157" s="27"/>
    </row>
    <row r="158" spans="1:15" hidden="1">
      <c r="A158" s="26"/>
      <c r="B158" s="500" t="s">
        <v>454</v>
      </c>
      <c r="C158" s="26"/>
      <c r="D158" s="26"/>
      <c r="E158" s="26"/>
      <c r="F158" s="26"/>
      <c r="G158" s="26"/>
      <c r="H158" s="27"/>
      <c r="I158" s="27"/>
      <c r="J158" s="27"/>
      <c r="K158" s="27"/>
      <c r="L158" s="27"/>
      <c r="M158" s="27"/>
      <c r="N158" s="27"/>
      <c r="O158" s="27"/>
    </row>
    <row r="159" spans="1:15" hidden="1">
      <c r="A159" s="26"/>
      <c r="B159" s="500" t="s">
        <v>455</v>
      </c>
      <c r="C159" s="26"/>
      <c r="D159" s="26"/>
      <c r="E159" s="26"/>
      <c r="F159" s="26"/>
      <c r="G159" s="26"/>
      <c r="H159" s="27"/>
      <c r="I159" s="27"/>
      <c r="J159" s="27"/>
      <c r="K159" s="27"/>
      <c r="L159" s="27"/>
      <c r="M159" s="27"/>
      <c r="N159" s="27"/>
      <c r="O159" s="27"/>
    </row>
    <row r="160" spans="1:15" hidden="1">
      <c r="A160" s="26"/>
      <c r="B160" s="500" t="s">
        <v>456</v>
      </c>
      <c r="C160" s="26"/>
      <c r="D160" s="26"/>
      <c r="E160" s="26"/>
      <c r="F160" s="26"/>
      <c r="G160" s="26"/>
      <c r="H160" s="27"/>
      <c r="I160" s="27"/>
      <c r="J160" s="27"/>
      <c r="K160" s="27"/>
      <c r="L160" s="27"/>
      <c r="M160" s="27"/>
      <c r="N160" s="27"/>
      <c r="O160" s="27"/>
    </row>
    <row r="161" spans="1:15" hidden="1">
      <c r="A161" s="26"/>
      <c r="B161" s="500" t="s">
        <v>457</v>
      </c>
      <c r="C161" s="26"/>
      <c r="D161" s="26"/>
      <c r="E161" s="26"/>
      <c r="F161" s="26"/>
      <c r="G161" s="26"/>
      <c r="H161" s="27"/>
      <c r="I161" s="27"/>
      <c r="J161" s="27"/>
      <c r="K161" s="27"/>
      <c r="L161" s="27"/>
      <c r="M161" s="27"/>
      <c r="N161" s="27"/>
      <c r="O161" s="27"/>
    </row>
    <row r="162" spans="1:15" hidden="1">
      <c r="A162" s="26"/>
      <c r="B162" s="500" t="s">
        <v>458</v>
      </c>
      <c r="C162" s="26"/>
      <c r="D162" s="26"/>
      <c r="E162" s="26"/>
      <c r="F162" s="26"/>
      <c r="G162" s="26"/>
      <c r="H162" s="27"/>
      <c r="I162" s="27"/>
      <c r="J162" s="27"/>
      <c r="K162" s="27"/>
      <c r="L162" s="27"/>
      <c r="M162" s="27"/>
      <c r="N162" s="27"/>
      <c r="O162" s="27"/>
    </row>
    <row r="163" spans="1:15" hidden="1">
      <c r="A163" s="26"/>
      <c r="B163" s="500" t="s">
        <v>703</v>
      </c>
      <c r="C163" s="26"/>
      <c r="D163" s="26"/>
      <c r="E163" s="26"/>
      <c r="F163" s="26"/>
      <c r="G163" s="26"/>
      <c r="H163" s="27"/>
      <c r="I163" s="27"/>
      <c r="J163" s="27"/>
      <c r="K163" s="27"/>
      <c r="L163" s="27"/>
      <c r="M163" s="27"/>
      <c r="N163" s="27"/>
      <c r="O163" s="27"/>
    </row>
    <row r="164" spans="1:15" hidden="1">
      <c r="A164" s="26"/>
      <c r="B164" s="500" t="s">
        <v>459</v>
      </c>
      <c r="C164" s="26"/>
      <c r="D164" s="26"/>
      <c r="E164" s="26"/>
      <c r="F164" s="26"/>
      <c r="G164" s="26"/>
      <c r="H164" s="27"/>
      <c r="I164" s="27"/>
      <c r="J164" s="27"/>
      <c r="K164" s="27"/>
      <c r="L164" s="27"/>
      <c r="M164" s="27"/>
      <c r="N164" s="27"/>
      <c r="O164" s="27"/>
    </row>
    <row r="165" spans="1:15" hidden="1">
      <c r="A165" s="26"/>
      <c r="B165" s="500" t="s">
        <v>460</v>
      </c>
      <c r="C165" s="26"/>
      <c r="D165" s="26"/>
      <c r="E165" s="26"/>
      <c r="F165" s="26"/>
      <c r="G165" s="26"/>
      <c r="H165" s="27"/>
      <c r="I165" s="27"/>
      <c r="J165" s="27"/>
      <c r="K165" s="27"/>
      <c r="L165" s="27"/>
      <c r="M165" s="27"/>
      <c r="N165" s="27"/>
      <c r="O165" s="27"/>
    </row>
    <row r="166" spans="1:15" hidden="1">
      <c r="A166" s="26"/>
      <c r="B166" s="500" t="s">
        <v>461</v>
      </c>
      <c r="C166" s="26"/>
      <c r="D166" s="26"/>
      <c r="E166" s="26"/>
      <c r="F166" s="26"/>
      <c r="G166" s="26"/>
      <c r="H166" s="27"/>
      <c r="I166" s="27"/>
      <c r="J166" s="27"/>
      <c r="K166" s="27"/>
      <c r="L166" s="27"/>
      <c r="M166" s="27"/>
      <c r="N166" s="27"/>
      <c r="O166" s="27"/>
    </row>
    <row r="167" spans="1:15" hidden="1">
      <c r="A167" s="26"/>
      <c r="B167" s="26"/>
      <c r="C167" s="26"/>
      <c r="D167" s="26"/>
      <c r="E167" s="26"/>
      <c r="F167" s="26"/>
      <c r="G167" s="26"/>
      <c r="H167" s="27"/>
      <c r="I167" s="27"/>
      <c r="J167" s="27"/>
      <c r="K167" s="27"/>
      <c r="L167" s="27"/>
      <c r="M167" s="27"/>
      <c r="N167" s="27"/>
      <c r="O167" s="27"/>
    </row>
    <row r="168" spans="1:15" hidden="1">
      <c r="A168" s="26"/>
      <c r="B168" s="26"/>
      <c r="C168" s="26"/>
      <c r="D168" s="26"/>
      <c r="E168" s="26"/>
      <c r="F168" s="26"/>
      <c r="G168" s="26"/>
      <c r="H168" s="27"/>
      <c r="I168" s="27"/>
      <c r="J168" s="27"/>
      <c r="K168" s="27"/>
      <c r="L168" s="27"/>
      <c r="M168" s="27"/>
      <c r="N168" s="27"/>
      <c r="O168" s="27"/>
    </row>
    <row r="169" spans="1:15" hidden="1">
      <c r="A169" s="26"/>
      <c r="B169" s="26"/>
      <c r="C169" s="26"/>
      <c r="D169" s="26"/>
      <c r="E169" s="26"/>
      <c r="F169" s="26"/>
      <c r="G169" s="26"/>
      <c r="H169" s="27"/>
      <c r="I169" s="27"/>
      <c r="J169" s="27"/>
      <c r="K169" s="27"/>
      <c r="L169" s="27"/>
      <c r="M169" s="27"/>
      <c r="N169" s="27"/>
      <c r="O169" s="27"/>
    </row>
    <row r="170" spans="1:15" hidden="1">
      <c r="A170" s="26"/>
      <c r="B170" s="26"/>
      <c r="C170" s="26"/>
      <c r="D170" s="26"/>
      <c r="E170" s="26"/>
      <c r="F170" s="26"/>
      <c r="G170" s="26"/>
      <c r="H170" s="27"/>
      <c r="I170" s="27"/>
      <c r="J170" s="27"/>
      <c r="K170" s="27"/>
      <c r="L170" s="27"/>
      <c r="M170" s="27"/>
      <c r="N170" s="27"/>
      <c r="O170" s="27"/>
    </row>
    <row r="171" spans="1:15" hidden="1">
      <c r="A171" s="26"/>
      <c r="B171" s="26"/>
      <c r="C171" s="26"/>
      <c r="D171" s="26"/>
      <c r="E171" s="26"/>
      <c r="F171" s="26"/>
      <c r="G171" s="26"/>
      <c r="H171" s="27"/>
      <c r="I171" s="27"/>
      <c r="J171" s="27"/>
      <c r="K171" s="27"/>
      <c r="L171" s="27"/>
      <c r="M171" s="27"/>
      <c r="N171" s="27"/>
      <c r="O171" s="27"/>
    </row>
    <row r="172" spans="1:15" hidden="1">
      <c r="A172" s="26"/>
      <c r="B172" s="26"/>
      <c r="C172" s="26"/>
      <c r="D172" s="26"/>
      <c r="E172" s="26"/>
      <c r="F172" s="26"/>
      <c r="G172" s="26"/>
      <c r="H172" s="27"/>
      <c r="I172" s="27"/>
      <c r="J172" s="27"/>
      <c r="K172" s="27"/>
      <c r="L172" s="27"/>
      <c r="M172" s="27"/>
      <c r="N172" s="27"/>
      <c r="O172" s="27"/>
    </row>
    <row r="173" spans="1:15" hidden="1">
      <c r="A173" s="26"/>
      <c r="B173" s="26"/>
      <c r="C173" s="26"/>
      <c r="D173" s="26"/>
      <c r="E173" s="26"/>
      <c r="F173" s="26"/>
      <c r="G173" s="26"/>
      <c r="H173" s="27"/>
      <c r="I173" s="27"/>
      <c r="J173" s="27"/>
      <c r="K173" s="27"/>
      <c r="L173" s="27"/>
      <c r="M173" s="27"/>
      <c r="N173" s="27"/>
      <c r="O173" s="27"/>
    </row>
    <row r="174" spans="1:15" hidden="1">
      <c r="A174" s="26"/>
      <c r="B174" s="26"/>
      <c r="C174" s="26"/>
      <c r="D174" s="26"/>
      <c r="E174" s="26"/>
      <c r="F174" s="26"/>
      <c r="G174" s="26"/>
      <c r="H174" s="27"/>
      <c r="I174" s="27"/>
      <c r="J174" s="27"/>
      <c r="K174" s="27"/>
      <c r="L174" s="27"/>
      <c r="M174" s="27"/>
      <c r="N174" s="27"/>
      <c r="O174" s="27"/>
    </row>
    <row r="175" spans="1:15" hidden="1">
      <c r="A175" s="26"/>
      <c r="B175" s="26"/>
      <c r="C175" s="26"/>
      <c r="D175" s="26"/>
      <c r="E175" s="26"/>
      <c r="F175" s="26"/>
      <c r="G175" s="26"/>
      <c r="H175" s="27"/>
      <c r="I175" s="27"/>
      <c r="J175" s="27"/>
      <c r="K175" s="27"/>
      <c r="L175" s="27"/>
      <c r="M175" s="27"/>
      <c r="N175" s="27"/>
      <c r="O175" s="27"/>
    </row>
    <row r="176" spans="1:15" hidden="1">
      <c r="A176" s="26"/>
      <c r="B176" s="26"/>
      <c r="C176" s="26"/>
      <c r="D176" s="26"/>
      <c r="E176" s="26"/>
      <c r="F176" s="26"/>
      <c r="G176" s="26"/>
      <c r="H176" s="27"/>
      <c r="I176" s="27"/>
      <c r="J176" s="27"/>
      <c r="K176" s="27"/>
      <c r="L176" s="27"/>
      <c r="M176" s="27"/>
      <c r="N176" s="27"/>
      <c r="O176" s="27"/>
    </row>
    <row r="177" spans="1:15" hidden="1">
      <c r="A177" s="26"/>
      <c r="B177" s="26"/>
      <c r="C177" s="26"/>
      <c r="D177" s="26"/>
      <c r="E177" s="26"/>
      <c r="F177" s="26"/>
      <c r="G177" s="26"/>
      <c r="H177" s="27"/>
      <c r="I177" s="27"/>
      <c r="J177" s="27"/>
      <c r="K177" s="27"/>
      <c r="L177" s="27"/>
      <c r="M177" s="27"/>
      <c r="N177" s="27"/>
      <c r="O177" s="27"/>
    </row>
    <row r="178" spans="1:15" hidden="1">
      <c r="A178" s="26"/>
      <c r="B178" s="26"/>
      <c r="C178" s="26"/>
      <c r="D178" s="26"/>
      <c r="E178" s="26"/>
      <c r="F178" s="26"/>
      <c r="G178" s="26"/>
      <c r="H178" s="27"/>
      <c r="I178" s="27"/>
      <c r="J178" s="27"/>
      <c r="K178" s="27"/>
      <c r="L178" s="27"/>
      <c r="M178" s="27"/>
      <c r="N178" s="27"/>
      <c r="O178" s="27"/>
    </row>
    <row r="179" spans="1:15" hidden="1">
      <c r="A179" s="26"/>
      <c r="B179" s="26"/>
      <c r="C179" s="26"/>
      <c r="D179" s="26"/>
      <c r="E179" s="26"/>
      <c r="F179" s="26"/>
      <c r="G179" s="26"/>
      <c r="H179" s="27"/>
      <c r="I179" s="27"/>
      <c r="J179" s="27"/>
      <c r="K179" s="27"/>
      <c r="L179" s="27"/>
      <c r="M179" s="27"/>
      <c r="N179" s="27"/>
      <c r="O179" s="27"/>
    </row>
    <row r="180" spans="1:15" hidden="1">
      <c r="A180" s="26"/>
      <c r="B180" s="26"/>
      <c r="C180" s="26"/>
      <c r="D180" s="26"/>
      <c r="E180" s="26"/>
      <c r="F180" s="26"/>
      <c r="G180" s="26"/>
      <c r="H180" s="27"/>
      <c r="I180" s="27"/>
      <c r="J180" s="27"/>
      <c r="K180" s="27"/>
      <c r="L180" s="27"/>
      <c r="M180" s="27"/>
      <c r="N180" s="27"/>
      <c r="O180" s="27"/>
    </row>
    <row r="181" spans="1:15" hidden="1">
      <c r="A181" s="26"/>
      <c r="B181" s="26"/>
      <c r="C181" s="26"/>
      <c r="D181" s="26"/>
      <c r="E181" s="26"/>
      <c r="F181" s="26"/>
      <c r="G181" s="26"/>
      <c r="H181" s="27"/>
      <c r="I181" s="27"/>
      <c r="J181" s="27"/>
      <c r="K181" s="27"/>
      <c r="L181" s="27"/>
      <c r="M181" s="27"/>
      <c r="N181" s="27"/>
      <c r="O181" s="27"/>
    </row>
    <row r="182" spans="1:15" hidden="1">
      <c r="A182" s="26"/>
      <c r="B182" s="26"/>
      <c r="C182" s="26"/>
      <c r="D182" s="26"/>
      <c r="E182" s="26"/>
      <c r="F182" s="26"/>
      <c r="G182" s="26"/>
      <c r="H182" s="27"/>
      <c r="I182" s="27"/>
      <c r="J182" s="27"/>
      <c r="K182" s="27"/>
      <c r="L182" s="27"/>
      <c r="M182" s="27"/>
      <c r="N182" s="27"/>
      <c r="O182" s="27"/>
    </row>
    <row r="183" spans="1:15" hidden="1">
      <c r="A183" s="26"/>
      <c r="B183" s="26"/>
      <c r="C183" s="26"/>
      <c r="D183" s="26"/>
      <c r="E183" s="26"/>
      <c r="F183" s="26"/>
      <c r="G183" s="26"/>
      <c r="H183" s="27"/>
      <c r="I183" s="27"/>
      <c r="J183" s="27"/>
      <c r="K183" s="27"/>
      <c r="L183" s="27"/>
      <c r="M183" s="27"/>
      <c r="N183" s="27"/>
      <c r="O183" s="27"/>
    </row>
    <row r="184" spans="1:15" hidden="1">
      <c r="A184" s="26"/>
      <c r="B184" s="26"/>
      <c r="C184" s="26"/>
      <c r="D184" s="26"/>
      <c r="E184" s="26"/>
      <c r="F184" s="26"/>
      <c r="G184" s="26"/>
      <c r="H184" s="27"/>
      <c r="I184" s="27"/>
      <c r="J184" s="27"/>
      <c r="K184" s="27"/>
      <c r="L184" s="27"/>
      <c r="M184" s="27"/>
      <c r="N184" s="27"/>
      <c r="O184" s="27"/>
    </row>
    <row r="185" spans="1:15" hidden="1">
      <c r="A185" s="26"/>
      <c r="B185" s="26"/>
      <c r="C185" s="26"/>
      <c r="D185" s="26"/>
      <c r="E185" s="26"/>
      <c r="F185" s="26"/>
      <c r="G185" s="26"/>
      <c r="H185" s="27"/>
      <c r="I185" s="27"/>
      <c r="J185" s="27"/>
      <c r="K185" s="27"/>
      <c r="L185" s="27"/>
      <c r="M185" s="27"/>
      <c r="N185" s="27"/>
      <c r="O185" s="27"/>
    </row>
    <row r="186" spans="1:15" hidden="1">
      <c r="A186" s="26"/>
      <c r="B186" s="26"/>
      <c r="C186" s="26"/>
      <c r="D186" s="26"/>
      <c r="E186" s="26"/>
      <c r="F186" s="26"/>
      <c r="G186" s="26"/>
      <c r="H186" s="27"/>
      <c r="I186" s="27"/>
      <c r="J186" s="27"/>
      <c r="K186" s="27"/>
      <c r="L186" s="27"/>
      <c r="M186" s="27"/>
      <c r="N186" s="27"/>
      <c r="O186" s="27"/>
    </row>
    <row r="187" spans="1:15" hidden="1">
      <c r="A187" s="26"/>
      <c r="B187" s="26"/>
      <c r="C187" s="26"/>
      <c r="D187" s="26"/>
      <c r="E187" s="26"/>
      <c r="F187" s="26"/>
      <c r="G187" s="26"/>
      <c r="H187" s="27"/>
      <c r="I187" s="27"/>
      <c r="J187" s="27"/>
      <c r="K187" s="27"/>
      <c r="L187" s="27"/>
      <c r="M187" s="27"/>
      <c r="N187" s="27"/>
      <c r="O187" s="27"/>
    </row>
    <row r="188" spans="1:15" hidden="1">
      <c r="A188" s="26"/>
      <c r="B188" s="26"/>
      <c r="C188" s="26"/>
      <c r="D188" s="26"/>
      <c r="E188" s="26"/>
      <c r="F188" s="26"/>
      <c r="G188" s="26"/>
      <c r="H188" s="27"/>
      <c r="I188" s="27"/>
      <c r="J188" s="27"/>
      <c r="K188" s="27"/>
      <c r="L188" s="27"/>
      <c r="M188" s="27"/>
      <c r="N188" s="27"/>
      <c r="O188" s="27"/>
    </row>
    <row r="189" spans="1:15" hidden="1">
      <c r="A189" s="26"/>
      <c r="B189" s="26"/>
      <c r="C189" s="26"/>
      <c r="D189" s="26"/>
      <c r="E189" s="26"/>
      <c r="F189" s="26"/>
      <c r="G189" s="26"/>
      <c r="H189" s="27"/>
      <c r="I189" s="27"/>
      <c r="J189" s="27"/>
      <c r="K189" s="27"/>
      <c r="L189" s="27"/>
      <c r="M189" s="27"/>
      <c r="N189" s="27"/>
      <c r="O189" s="27"/>
    </row>
    <row r="190" spans="1:15" hidden="1">
      <c r="A190" s="26"/>
      <c r="B190" s="26"/>
      <c r="C190" s="26"/>
      <c r="D190" s="26"/>
      <c r="E190" s="26"/>
      <c r="F190" s="26"/>
      <c r="G190" s="26"/>
      <c r="H190" s="27"/>
      <c r="I190" s="27"/>
      <c r="J190" s="27"/>
      <c r="K190" s="27"/>
      <c r="L190" s="27"/>
      <c r="M190" s="27"/>
      <c r="N190" s="27"/>
      <c r="O190" s="27"/>
    </row>
    <row r="191" spans="1:15" hidden="1">
      <c r="A191" s="26"/>
      <c r="B191" s="26"/>
      <c r="C191" s="26"/>
      <c r="D191" s="26"/>
      <c r="E191" s="26"/>
      <c r="F191" s="26"/>
      <c r="G191" s="26"/>
      <c r="H191" s="27"/>
      <c r="I191" s="27"/>
      <c r="J191" s="27"/>
      <c r="K191" s="27"/>
      <c r="L191" s="27"/>
      <c r="M191" s="27"/>
      <c r="N191" s="27"/>
      <c r="O191" s="27"/>
    </row>
    <row r="192" spans="1:15" hidden="1">
      <c r="A192" s="26"/>
      <c r="B192" s="26"/>
      <c r="C192" s="26"/>
      <c r="D192" s="26"/>
      <c r="E192" s="26"/>
      <c r="F192" s="26"/>
      <c r="G192" s="26"/>
      <c r="H192" s="27"/>
      <c r="I192" s="27"/>
      <c r="J192" s="27"/>
      <c r="K192" s="27"/>
      <c r="L192" s="27"/>
      <c r="M192" s="27"/>
      <c r="N192" s="27"/>
      <c r="O192" s="27"/>
    </row>
    <row r="193" spans="1:15" hidden="1">
      <c r="A193" s="26"/>
      <c r="B193" s="26"/>
      <c r="C193" s="26"/>
      <c r="D193" s="26"/>
      <c r="E193" s="26"/>
      <c r="F193" s="26"/>
      <c r="G193" s="26"/>
      <c r="H193" s="27"/>
      <c r="I193" s="27"/>
      <c r="J193" s="27"/>
      <c r="K193" s="27"/>
      <c r="L193" s="27"/>
      <c r="M193" s="27"/>
      <c r="N193" s="27"/>
      <c r="O193" s="27"/>
    </row>
    <row r="194" spans="1:15" hidden="1">
      <c r="A194" s="26"/>
      <c r="B194" s="26"/>
      <c r="C194" s="26"/>
      <c r="D194" s="26"/>
      <c r="E194" s="26"/>
      <c r="F194" s="26"/>
      <c r="G194" s="26"/>
      <c r="H194" s="27"/>
      <c r="I194" s="27"/>
      <c r="J194" s="27"/>
      <c r="K194" s="27"/>
      <c r="L194" s="27"/>
      <c r="M194" s="27"/>
      <c r="N194" s="27"/>
      <c r="O194" s="27"/>
    </row>
    <row r="195" spans="1:15" hidden="1">
      <c r="A195" s="26"/>
      <c r="B195" s="26"/>
      <c r="C195" s="26"/>
      <c r="D195" s="26"/>
      <c r="E195" s="26"/>
      <c r="F195" s="26"/>
      <c r="G195" s="26"/>
      <c r="H195" s="27"/>
      <c r="I195" s="27"/>
      <c r="J195" s="27"/>
      <c r="K195" s="27"/>
      <c r="L195" s="27"/>
      <c r="M195" s="27"/>
      <c r="N195" s="27"/>
      <c r="O195" s="27"/>
    </row>
    <row r="196" spans="1:15" hidden="1">
      <c r="A196" s="26"/>
      <c r="B196" s="26"/>
      <c r="C196" s="26"/>
      <c r="D196" s="26"/>
      <c r="E196" s="26"/>
      <c r="F196" s="26"/>
      <c r="G196" s="26"/>
      <c r="H196" s="27"/>
      <c r="I196" s="27"/>
      <c r="J196" s="27"/>
      <c r="K196" s="27"/>
      <c r="L196" s="27"/>
      <c r="M196" s="27"/>
      <c r="N196" s="27"/>
      <c r="O196" s="27"/>
    </row>
    <row r="197" spans="1:15" hidden="1">
      <c r="A197" s="26"/>
      <c r="B197" s="26"/>
      <c r="C197" s="26"/>
      <c r="D197" s="26"/>
      <c r="E197" s="26"/>
      <c r="F197" s="26"/>
      <c r="G197" s="26"/>
      <c r="H197" s="27"/>
      <c r="I197" s="27"/>
      <c r="J197" s="27"/>
      <c r="K197" s="27"/>
      <c r="L197" s="27"/>
      <c r="M197" s="27"/>
      <c r="N197" s="27"/>
      <c r="O197" s="27"/>
    </row>
    <row r="198" spans="1:15" hidden="1">
      <c r="A198" s="26"/>
      <c r="B198" s="26"/>
      <c r="C198" s="26"/>
      <c r="D198" s="26"/>
      <c r="E198" s="26"/>
      <c r="F198" s="26"/>
      <c r="G198" s="26"/>
      <c r="H198" s="27"/>
      <c r="I198" s="27"/>
      <c r="J198" s="27"/>
      <c r="K198" s="27"/>
      <c r="L198" s="27"/>
      <c r="M198" s="27"/>
      <c r="N198" s="27"/>
      <c r="O198" s="27"/>
    </row>
    <row r="199" spans="1:15" hidden="1">
      <c r="A199" s="26"/>
      <c r="B199" s="26"/>
      <c r="C199" s="26"/>
      <c r="D199" s="26"/>
      <c r="E199" s="26"/>
      <c r="F199" s="26"/>
      <c r="G199" s="26"/>
      <c r="H199" s="27"/>
      <c r="I199" s="27"/>
      <c r="J199" s="27"/>
      <c r="K199" s="27"/>
      <c r="L199" s="27"/>
      <c r="M199" s="27"/>
      <c r="N199" s="27"/>
      <c r="O199" s="27"/>
    </row>
    <row r="200" spans="1:15" hidden="1">
      <c r="A200" s="26"/>
      <c r="B200" s="26"/>
      <c r="C200" s="26"/>
      <c r="D200" s="26"/>
      <c r="E200" s="26"/>
      <c r="F200" s="26"/>
      <c r="G200" s="26"/>
      <c r="H200" s="27"/>
      <c r="I200" s="27"/>
      <c r="J200" s="27"/>
      <c r="K200" s="27"/>
      <c r="L200" s="27"/>
      <c r="M200" s="27"/>
      <c r="N200" s="27"/>
      <c r="O200" s="27"/>
    </row>
    <row r="201" spans="1:15" hidden="1">
      <c r="A201" s="26"/>
      <c r="B201" s="26"/>
      <c r="C201" s="26"/>
      <c r="D201" s="26"/>
      <c r="E201" s="26"/>
      <c r="F201" s="26"/>
      <c r="G201" s="26"/>
      <c r="H201" s="27"/>
      <c r="I201" s="27"/>
      <c r="J201" s="27"/>
      <c r="K201" s="27"/>
      <c r="L201" s="27"/>
      <c r="M201" s="27"/>
      <c r="N201" s="27"/>
      <c r="O201" s="27"/>
    </row>
    <row r="202" spans="1:15" hidden="1">
      <c r="A202" s="26"/>
      <c r="B202" s="26"/>
      <c r="C202" s="26"/>
      <c r="D202" s="26"/>
      <c r="E202" s="26"/>
      <c r="F202" s="26"/>
      <c r="G202" s="26"/>
      <c r="H202" s="27"/>
      <c r="I202" s="27"/>
      <c r="J202" s="27"/>
      <c r="K202" s="27"/>
      <c r="L202" s="27"/>
      <c r="M202" s="27"/>
      <c r="N202" s="27"/>
      <c r="O202" s="27"/>
    </row>
    <row r="203" spans="1:15" hidden="1">
      <c r="A203" s="26"/>
      <c r="B203" s="26"/>
      <c r="C203" s="26"/>
      <c r="D203" s="26"/>
      <c r="E203" s="26"/>
      <c r="F203" s="26"/>
      <c r="G203" s="26"/>
      <c r="H203" s="27"/>
      <c r="I203" s="27"/>
      <c r="J203" s="27"/>
      <c r="K203" s="27"/>
      <c r="L203" s="27"/>
      <c r="M203" s="27"/>
      <c r="N203" s="27"/>
      <c r="O203" s="27"/>
    </row>
    <row r="204" spans="1:15" hidden="1">
      <c r="A204" s="26"/>
      <c r="B204" s="26"/>
      <c r="C204" s="26"/>
      <c r="D204" s="26"/>
      <c r="E204" s="26"/>
      <c r="F204" s="26"/>
      <c r="G204" s="26"/>
      <c r="H204" s="27"/>
      <c r="I204" s="27"/>
      <c r="J204" s="27"/>
      <c r="K204" s="27"/>
      <c r="L204" s="27"/>
      <c r="M204" s="27"/>
      <c r="N204" s="27"/>
      <c r="O204" s="27"/>
    </row>
    <row r="205" spans="1:15" hidden="1">
      <c r="A205" s="26"/>
      <c r="B205" s="26"/>
      <c r="C205" s="26"/>
      <c r="D205" s="26"/>
      <c r="E205" s="26"/>
      <c r="F205" s="26"/>
      <c r="G205" s="26"/>
      <c r="H205" s="27"/>
      <c r="I205" s="27"/>
      <c r="J205" s="27"/>
      <c r="K205" s="27"/>
      <c r="L205" s="27"/>
      <c r="M205" s="27"/>
      <c r="N205" s="27"/>
      <c r="O205" s="27"/>
    </row>
    <row r="206" spans="1:15" hidden="1">
      <c r="A206" s="26"/>
      <c r="B206" s="26"/>
      <c r="C206" s="26"/>
      <c r="D206" s="26"/>
      <c r="E206" s="26"/>
      <c r="F206" s="26"/>
      <c r="G206" s="26"/>
      <c r="H206" s="27"/>
      <c r="I206" s="27"/>
      <c r="J206" s="27"/>
      <c r="K206" s="27"/>
      <c r="L206" s="27"/>
      <c r="M206" s="27"/>
      <c r="N206" s="27"/>
      <c r="O206" s="27"/>
    </row>
    <row r="207" spans="1:15" hidden="1">
      <c r="A207" s="26"/>
      <c r="B207" s="26"/>
      <c r="C207" s="26"/>
      <c r="D207" s="26"/>
      <c r="E207" s="26"/>
      <c r="F207" s="26"/>
      <c r="G207" s="26"/>
      <c r="H207" s="27"/>
      <c r="I207" s="27"/>
      <c r="J207" s="27"/>
      <c r="K207" s="27"/>
      <c r="L207" s="27"/>
      <c r="M207" s="27"/>
      <c r="N207" s="27"/>
      <c r="O207" s="27"/>
    </row>
    <row r="208" spans="1:15" hidden="1">
      <c r="A208" s="26"/>
      <c r="B208" s="26"/>
      <c r="C208" s="26"/>
      <c r="D208" s="26"/>
      <c r="E208" s="26"/>
      <c r="F208" s="26"/>
      <c r="G208" s="26"/>
      <c r="H208" s="27"/>
      <c r="I208" s="27"/>
      <c r="J208" s="27"/>
      <c r="K208" s="27"/>
      <c r="L208" s="27"/>
      <c r="M208" s="27"/>
      <c r="N208" s="27"/>
      <c r="O208" s="27"/>
    </row>
    <row r="209" spans="1:15" hidden="1">
      <c r="A209" s="26"/>
      <c r="B209" s="26"/>
      <c r="C209" s="26"/>
      <c r="D209" s="26"/>
      <c r="E209" s="26"/>
      <c r="F209" s="26"/>
      <c r="G209" s="26"/>
      <c r="H209" s="27"/>
      <c r="I209" s="27"/>
      <c r="J209" s="27"/>
      <c r="K209" s="27"/>
      <c r="L209" s="27"/>
      <c r="M209" s="27"/>
      <c r="N209" s="27"/>
      <c r="O209" s="27"/>
    </row>
    <row r="210" spans="1:15" hidden="1">
      <c r="A210" s="26"/>
      <c r="B210" s="26"/>
      <c r="C210" s="26"/>
      <c r="D210" s="26"/>
      <c r="E210" s="26"/>
      <c r="F210" s="26"/>
      <c r="G210" s="26"/>
      <c r="H210" s="27"/>
      <c r="I210" s="27"/>
      <c r="J210" s="27"/>
      <c r="K210" s="27"/>
      <c r="L210" s="27"/>
      <c r="M210" s="27"/>
      <c r="N210" s="27"/>
      <c r="O210" s="27"/>
    </row>
    <row r="211" spans="1:15" hidden="1">
      <c r="A211" s="26"/>
      <c r="B211" s="26"/>
      <c r="C211" s="26"/>
      <c r="D211" s="26"/>
      <c r="E211" s="26"/>
      <c r="F211" s="26"/>
      <c r="G211" s="26"/>
      <c r="H211" s="27"/>
      <c r="I211" s="27"/>
      <c r="J211" s="27"/>
      <c r="K211" s="27"/>
      <c r="L211" s="27"/>
      <c r="M211" s="27"/>
      <c r="N211" s="27"/>
      <c r="O211" s="27"/>
    </row>
    <row r="212" spans="1:15" hidden="1">
      <c r="A212" s="26"/>
      <c r="B212" s="26"/>
      <c r="C212" s="26"/>
      <c r="D212" s="26"/>
      <c r="E212" s="26"/>
      <c r="F212" s="26"/>
      <c r="G212" s="26"/>
      <c r="H212" s="27"/>
      <c r="I212" s="27"/>
      <c r="J212" s="27"/>
      <c r="K212" s="27"/>
      <c r="L212" s="27"/>
      <c r="M212" s="27"/>
      <c r="N212" s="27"/>
      <c r="O212" s="27"/>
    </row>
    <row r="213" spans="1:15" hidden="1">
      <c r="A213" s="26"/>
      <c r="B213" s="26"/>
      <c r="C213" s="26"/>
      <c r="D213" s="26"/>
      <c r="E213" s="26"/>
      <c r="F213" s="26"/>
      <c r="G213" s="26"/>
      <c r="H213" s="27"/>
      <c r="I213" s="27"/>
      <c r="J213" s="27"/>
      <c r="K213" s="27"/>
      <c r="L213" s="27"/>
      <c r="M213" s="27"/>
      <c r="N213" s="27"/>
      <c r="O213" s="27"/>
    </row>
    <row r="214" spans="1:15" hidden="1">
      <c r="A214" s="26"/>
      <c r="B214" s="26"/>
      <c r="C214" s="26"/>
      <c r="D214" s="26"/>
      <c r="E214" s="26"/>
      <c r="F214" s="26"/>
      <c r="G214" s="26"/>
      <c r="H214" s="27"/>
      <c r="I214" s="27"/>
      <c r="J214" s="27"/>
      <c r="K214" s="27"/>
      <c r="L214" s="27"/>
      <c r="M214" s="27"/>
      <c r="N214" s="27"/>
      <c r="O214" s="27"/>
    </row>
    <row r="215" spans="1:15" hidden="1">
      <c r="A215" s="26"/>
      <c r="B215" s="26"/>
      <c r="C215" s="26"/>
      <c r="D215" s="26"/>
      <c r="E215" s="26"/>
      <c r="F215" s="26"/>
      <c r="G215" s="26"/>
      <c r="H215" s="27"/>
      <c r="I215" s="27"/>
      <c r="J215" s="27"/>
      <c r="K215" s="27"/>
      <c r="L215" s="27"/>
      <c r="M215" s="27"/>
      <c r="N215" s="27"/>
      <c r="O215" s="27"/>
    </row>
    <row r="216" spans="1:15" hidden="1">
      <c r="A216" s="26"/>
      <c r="B216" s="26"/>
      <c r="C216" s="26"/>
      <c r="D216" s="26"/>
      <c r="E216" s="26"/>
      <c r="F216" s="26"/>
      <c r="G216" s="26"/>
      <c r="H216" s="27"/>
      <c r="I216" s="27"/>
      <c r="J216" s="27"/>
      <c r="K216" s="27"/>
      <c r="L216" s="27"/>
      <c r="M216" s="27"/>
      <c r="N216" s="27"/>
      <c r="O216" s="27"/>
    </row>
    <row r="217" spans="1:15" hidden="1">
      <c r="A217" s="26"/>
      <c r="B217" s="26"/>
      <c r="C217" s="26"/>
      <c r="D217" s="26"/>
      <c r="E217" s="26"/>
      <c r="F217" s="26"/>
      <c r="G217" s="26"/>
      <c r="H217" s="27"/>
      <c r="I217" s="27"/>
      <c r="J217" s="27"/>
      <c r="K217" s="27"/>
      <c r="L217" s="27"/>
      <c r="M217" s="27"/>
      <c r="N217" s="27"/>
      <c r="O217" s="27"/>
    </row>
    <row r="218" spans="1:15" hidden="1">
      <c r="A218" s="26"/>
      <c r="B218" s="26"/>
      <c r="C218" s="26"/>
      <c r="D218" s="26"/>
      <c r="E218" s="26"/>
      <c r="F218" s="26"/>
      <c r="G218" s="26"/>
      <c r="H218" s="27"/>
      <c r="I218" s="27"/>
      <c r="J218" s="27"/>
      <c r="K218" s="27"/>
      <c r="L218" s="27"/>
      <c r="M218" s="27"/>
      <c r="N218" s="27"/>
      <c r="O218" s="27"/>
    </row>
    <row r="219" spans="1:15" hidden="1">
      <c r="A219" s="26"/>
      <c r="B219" s="26"/>
      <c r="C219" s="26"/>
      <c r="D219" s="26"/>
      <c r="E219" s="26"/>
      <c r="F219" s="26"/>
      <c r="G219" s="26"/>
      <c r="H219" s="27"/>
      <c r="I219" s="27"/>
      <c r="J219" s="27"/>
      <c r="K219" s="27"/>
      <c r="L219" s="27"/>
      <c r="M219" s="27"/>
      <c r="N219" s="27"/>
      <c r="O219" s="27"/>
    </row>
    <row r="220" spans="1:15" hidden="1">
      <c r="A220" s="26"/>
      <c r="B220" s="26"/>
      <c r="C220" s="26"/>
      <c r="D220" s="26"/>
      <c r="E220" s="26"/>
      <c r="F220" s="26"/>
      <c r="G220" s="26"/>
      <c r="H220" s="27"/>
      <c r="I220" s="27"/>
      <c r="J220" s="27"/>
      <c r="K220" s="27"/>
      <c r="L220" s="27"/>
      <c r="M220" s="27"/>
      <c r="N220" s="27"/>
      <c r="O220" s="27"/>
    </row>
    <row r="221" spans="1:15" hidden="1">
      <c r="A221" s="26"/>
      <c r="B221" s="26"/>
      <c r="C221" s="26"/>
      <c r="D221" s="26"/>
      <c r="E221" s="26"/>
      <c r="F221" s="26"/>
      <c r="G221" s="26"/>
      <c r="H221" s="27"/>
      <c r="I221" s="27"/>
      <c r="J221" s="27"/>
      <c r="K221" s="27"/>
      <c r="L221" s="27"/>
      <c r="M221" s="27"/>
      <c r="N221" s="27"/>
      <c r="O221" s="27"/>
    </row>
    <row r="222" spans="1:15" hidden="1">
      <c r="A222" s="26"/>
      <c r="B222" s="26"/>
      <c r="C222" s="26"/>
      <c r="D222" s="26"/>
      <c r="E222" s="26"/>
      <c r="F222" s="26"/>
      <c r="G222" s="26"/>
      <c r="H222" s="27"/>
      <c r="I222" s="27"/>
      <c r="J222" s="27"/>
      <c r="K222" s="27"/>
      <c r="L222" s="27"/>
      <c r="M222" s="27"/>
      <c r="N222" s="27"/>
      <c r="O222" s="27"/>
    </row>
    <row r="223" spans="1:15" hidden="1">
      <c r="A223" s="26"/>
      <c r="B223" s="26"/>
      <c r="C223" s="26"/>
      <c r="D223" s="26"/>
      <c r="E223" s="26"/>
      <c r="F223" s="26"/>
      <c r="G223" s="26"/>
      <c r="H223" s="27"/>
      <c r="I223" s="27"/>
      <c r="J223" s="27"/>
      <c r="K223" s="27"/>
      <c r="L223" s="27"/>
      <c r="M223" s="27"/>
      <c r="N223" s="27"/>
      <c r="O223" s="27"/>
    </row>
    <row r="224" spans="1:15" hidden="1">
      <c r="A224" s="26"/>
      <c r="B224" s="26"/>
      <c r="C224" s="26"/>
      <c r="D224" s="26"/>
      <c r="E224" s="26"/>
      <c r="F224" s="26"/>
      <c r="G224" s="26"/>
      <c r="H224" s="27"/>
      <c r="I224" s="27"/>
      <c r="J224" s="27"/>
      <c r="K224" s="27"/>
      <c r="L224" s="27"/>
      <c r="M224" s="27"/>
      <c r="N224" s="27"/>
      <c r="O224" s="27"/>
    </row>
    <row r="225" spans="1:15" hidden="1">
      <c r="A225" s="26"/>
      <c r="B225" s="26"/>
      <c r="C225" s="26"/>
      <c r="D225" s="26"/>
      <c r="E225" s="26"/>
      <c r="F225" s="26"/>
      <c r="G225" s="26"/>
      <c r="H225" s="27"/>
      <c r="I225" s="27"/>
      <c r="J225" s="27"/>
      <c r="K225" s="27"/>
      <c r="L225" s="27"/>
      <c r="M225" s="27"/>
      <c r="N225" s="27"/>
      <c r="O225" s="27"/>
    </row>
    <row r="226" spans="1:15" hidden="1">
      <c r="A226" s="26"/>
      <c r="B226" s="26"/>
      <c r="C226" s="26"/>
      <c r="D226" s="26"/>
      <c r="E226" s="26"/>
      <c r="F226" s="26"/>
      <c r="G226" s="26"/>
      <c r="H226" s="27"/>
      <c r="I226" s="27"/>
      <c r="J226" s="27"/>
      <c r="K226" s="27"/>
      <c r="L226" s="27"/>
      <c r="M226" s="27"/>
      <c r="N226" s="27"/>
      <c r="O226" s="27"/>
    </row>
    <row r="227" spans="1:15" hidden="1">
      <c r="A227" s="26"/>
      <c r="B227" s="26"/>
      <c r="C227" s="26"/>
      <c r="D227" s="26"/>
      <c r="E227" s="26"/>
      <c r="F227" s="26"/>
      <c r="G227" s="26"/>
      <c r="H227" s="27"/>
      <c r="I227" s="27"/>
      <c r="J227" s="27"/>
      <c r="K227" s="27"/>
      <c r="L227" s="27"/>
      <c r="M227" s="27"/>
      <c r="N227" s="27"/>
      <c r="O227" s="27"/>
    </row>
    <row r="228" spans="1:15" hidden="1">
      <c r="A228" s="26"/>
      <c r="B228" s="26"/>
      <c r="C228" s="26"/>
      <c r="D228" s="26"/>
      <c r="E228" s="26"/>
      <c r="F228" s="26"/>
      <c r="G228" s="26"/>
      <c r="H228" s="27"/>
      <c r="I228" s="27"/>
      <c r="J228" s="27"/>
      <c r="K228" s="27"/>
      <c r="L228" s="27"/>
      <c r="M228" s="27"/>
      <c r="N228" s="27"/>
      <c r="O228" s="27"/>
    </row>
    <row r="229" spans="1:15" hidden="1">
      <c r="A229" s="26"/>
      <c r="B229" s="26"/>
      <c r="C229" s="26"/>
      <c r="D229" s="26"/>
      <c r="E229" s="26"/>
      <c r="F229" s="26"/>
      <c r="G229" s="26"/>
      <c r="H229" s="27"/>
      <c r="I229" s="27"/>
      <c r="J229" s="27"/>
      <c r="K229" s="27"/>
      <c r="L229" s="27"/>
      <c r="M229" s="27"/>
      <c r="N229" s="27"/>
      <c r="O229" s="27"/>
    </row>
    <row r="230" spans="1:15" hidden="1">
      <c r="A230" s="26"/>
      <c r="B230" s="26"/>
      <c r="C230" s="26"/>
      <c r="D230" s="26"/>
      <c r="E230" s="26"/>
      <c r="F230" s="26"/>
      <c r="G230" s="26"/>
      <c r="H230" s="27"/>
      <c r="I230" s="27"/>
      <c r="J230" s="27"/>
      <c r="K230" s="27"/>
      <c r="L230" s="27"/>
      <c r="M230" s="27"/>
      <c r="N230" s="27"/>
      <c r="O230" s="27"/>
    </row>
    <row r="231" spans="1:15" hidden="1">
      <c r="A231" s="26"/>
      <c r="B231" s="26"/>
      <c r="C231" s="26"/>
      <c r="D231" s="26"/>
      <c r="E231" s="26"/>
      <c r="F231" s="26"/>
      <c r="G231" s="26"/>
      <c r="H231" s="27"/>
      <c r="I231" s="27"/>
      <c r="J231" s="27"/>
      <c r="K231" s="27"/>
      <c r="L231" s="27"/>
      <c r="M231" s="27"/>
      <c r="N231" s="27"/>
      <c r="O231" s="27"/>
    </row>
    <row r="232" spans="1:15" hidden="1">
      <c r="A232" s="26"/>
      <c r="B232" s="26"/>
      <c r="C232" s="26"/>
      <c r="D232" s="26"/>
      <c r="E232" s="26"/>
      <c r="F232" s="26"/>
      <c r="G232" s="26"/>
      <c r="H232" s="27"/>
      <c r="I232" s="27"/>
      <c r="J232" s="27"/>
      <c r="K232" s="27"/>
      <c r="L232" s="27"/>
      <c r="M232" s="27"/>
      <c r="N232" s="27"/>
      <c r="O232" s="27"/>
    </row>
    <row r="233" spans="1:15" hidden="1">
      <c r="A233" s="26"/>
      <c r="B233" s="26"/>
      <c r="C233" s="26"/>
      <c r="D233" s="26"/>
      <c r="E233" s="26"/>
      <c r="F233" s="26"/>
      <c r="G233" s="26"/>
      <c r="H233" s="27"/>
      <c r="I233" s="27"/>
      <c r="J233" s="27"/>
      <c r="K233" s="27"/>
      <c r="L233" s="27"/>
      <c r="M233" s="27"/>
      <c r="N233" s="27"/>
      <c r="O233" s="27"/>
    </row>
    <row r="234" spans="1:15" hidden="1">
      <c r="A234" s="26"/>
      <c r="B234" s="26"/>
      <c r="C234" s="26"/>
      <c r="D234" s="26"/>
      <c r="E234" s="26"/>
      <c r="F234" s="26"/>
      <c r="G234" s="26"/>
      <c r="H234" s="27"/>
      <c r="I234" s="27"/>
      <c r="J234" s="27"/>
      <c r="K234" s="27"/>
      <c r="L234" s="27"/>
      <c r="M234" s="27"/>
      <c r="N234" s="27"/>
      <c r="O234" s="27"/>
    </row>
    <row r="235" spans="1:15" hidden="1">
      <c r="A235" s="26"/>
      <c r="B235" s="26"/>
      <c r="C235" s="26"/>
      <c r="D235" s="26"/>
      <c r="E235" s="26"/>
      <c r="F235" s="26"/>
      <c r="G235" s="26"/>
      <c r="H235" s="27"/>
      <c r="I235" s="27"/>
      <c r="J235" s="27"/>
      <c r="K235" s="27"/>
      <c r="L235" s="27"/>
      <c r="M235" s="27"/>
      <c r="N235" s="27"/>
      <c r="O235" s="27"/>
    </row>
    <row r="236" spans="1:15" hidden="1">
      <c r="A236" s="26"/>
      <c r="B236" s="26"/>
      <c r="C236" s="26"/>
      <c r="D236" s="26"/>
      <c r="E236" s="26"/>
      <c r="F236" s="26"/>
      <c r="G236" s="26"/>
      <c r="H236" s="27"/>
      <c r="I236" s="27"/>
      <c r="J236" s="27"/>
      <c r="K236" s="27"/>
      <c r="L236" s="27"/>
      <c r="M236" s="27"/>
      <c r="N236" s="27"/>
      <c r="O236" s="27"/>
    </row>
    <row r="237" spans="1:15" hidden="1">
      <c r="A237" s="26"/>
      <c r="B237" s="26"/>
      <c r="C237" s="26"/>
      <c r="D237" s="26"/>
      <c r="E237" s="26"/>
      <c r="F237" s="26"/>
      <c r="G237" s="26"/>
      <c r="H237" s="27"/>
      <c r="I237" s="27"/>
      <c r="J237" s="27"/>
      <c r="K237" s="27"/>
      <c r="L237" s="27"/>
      <c r="M237" s="27"/>
      <c r="N237" s="27"/>
      <c r="O237" s="27"/>
    </row>
    <row r="238" spans="1:15" hidden="1">
      <c r="A238" s="26"/>
      <c r="B238" s="26"/>
      <c r="C238" s="26"/>
      <c r="D238" s="26"/>
      <c r="E238" s="26"/>
      <c r="F238" s="26"/>
      <c r="G238" s="26"/>
      <c r="H238" s="27"/>
      <c r="I238" s="27"/>
      <c r="J238" s="27"/>
      <c r="K238" s="27"/>
      <c r="L238" s="27"/>
      <c r="M238" s="27"/>
      <c r="N238" s="27"/>
      <c r="O238" s="27"/>
    </row>
    <row r="239" spans="1:15" hidden="1">
      <c r="A239" s="26"/>
      <c r="B239" s="26"/>
      <c r="C239" s="26"/>
      <c r="D239" s="26"/>
      <c r="E239" s="26"/>
      <c r="F239" s="26"/>
      <c r="G239" s="26"/>
      <c r="H239" s="27"/>
      <c r="I239" s="27"/>
      <c r="J239" s="27"/>
      <c r="K239" s="27"/>
      <c r="L239" s="27"/>
      <c r="M239" s="27"/>
      <c r="N239" s="27"/>
      <c r="O239" s="27"/>
    </row>
    <row r="240" spans="1:15" hidden="1">
      <c r="A240" s="26"/>
      <c r="B240" s="26"/>
      <c r="C240" s="26"/>
      <c r="D240" s="26"/>
      <c r="E240" s="26"/>
      <c r="F240" s="26"/>
      <c r="G240" s="26"/>
      <c r="H240" s="27"/>
      <c r="I240" s="27"/>
      <c r="J240" s="27"/>
      <c r="K240" s="27"/>
      <c r="L240" s="27"/>
      <c r="M240" s="27"/>
      <c r="N240" s="27"/>
      <c r="O240" s="27"/>
    </row>
    <row r="241" spans="1:15" hidden="1">
      <c r="A241" s="26"/>
      <c r="B241" s="26"/>
      <c r="C241" s="26"/>
      <c r="D241" s="26"/>
      <c r="E241" s="26"/>
      <c r="F241" s="26"/>
      <c r="G241" s="26"/>
      <c r="H241" s="27"/>
      <c r="I241" s="27"/>
      <c r="J241" s="27"/>
      <c r="K241" s="27"/>
      <c r="L241" s="27"/>
      <c r="M241" s="27"/>
      <c r="N241" s="27"/>
      <c r="O241" s="27"/>
    </row>
    <row r="242" spans="1:15" hidden="1">
      <c r="A242" s="26"/>
      <c r="B242" s="26"/>
      <c r="C242" s="26"/>
      <c r="D242" s="26"/>
      <c r="E242" s="26"/>
      <c r="F242" s="26"/>
      <c r="G242" s="26"/>
      <c r="H242" s="27"/>
      <c r="I242" s="27"/>
      <c r="J242" s="27"/>
      <c r="K242" s="27"/>
      <c r="L242" s="27"/>
      <c r="M242" s="27"/>
      <c r="N242" s="27"/>
      <c r="O242" s="27"/>
    </row>
    <row r="243" spans="1:15" hidden="1">
      <c r="A243" s="26"/>
      <c r="B243" s="26"/>
      <c r="C243" s="26"/>
      <c r="D243" s="26"/>
      <c r="E243" s="26"/>
      <c r="F243" s="26"/>
      <c r="G243" s="26"/>
      <c r="H243" s="27"/>
      <c r="I243" s="27"/>
      <c r="J243" s="27"/>
      <c r="K243" s="27"/>
      <c r="L243" s="27"/>
      <c r="M243" s="27"/>
      <c r="N243" s="27"/>
      <c r="O243" s="27"/>
    </row>
    <row r="244" spans="1:15" hidden="1">
      <c r="A244" s="26"/>
      <c r="B244" s="26"/>
      <c r="C244" s="26"/>
      <c r="D244" s="26"/>
      <c r="E244" s="26"/>
      <c r="F244" s="26"/>
      <c r="G244" s="26"/>
      <c r="H244" s="27"/>
      <c r="I244" s="27"/>
      <c r="J244" s="27"/>
      <c r="K244" s="27"/>
      <c r="L244" s="27"/>
      <c r="M244" s="27"/>
      <c r="N244" s="27"/>
      <c r="O244" s="27"/>
    </row>
    <row r="245" spans="1:15" hidden="1">
      <c r="A245" s="26"/>
      <c r="B245" s="26"/>
      <c r="C245" s="26"/>
      <c r="D245" s="26"/>
      <c r="E245" s="26"/>
      <c r="F245" s="26"/>
      <c r="G245" s="26"/>
      <c r="H245" s="27"/>
      <c r="I245" s="27"/>
      <c r="J245" s="27"/>
      <c r="K245" s="27"/>
      <c r="L245" s="27"/>
      <c r="M245" s="27"/>
      <c r="N245" s="27"/>
      <c r="O245" s="27"/>
    </row>
    <row r="246" spans="1:15" hidden="1">
      <c r="A246" s="26"/>
      <c r="B246" s="26"/>
      <c r="C246" s="26"/>
      <c r="D246" s="26"/>
      <c r="E246" s="26"/>
      <c r="F246" s="26"/>
      <c r="G246" s="26"/>
      <c r="H246" s="27"/>
      <c r="I246" s="27"/>
      <c r="J246" s="27"/>
      <c r="K246" s="27"/>
      <c r="L246" s="27"/>
      <c r="M246" s="27"/>
      <c r="N246" s="27"/>
      <c r="O246" s="27"/>
    </row>
    <row r="247" spans="1:15" hidden="1">
      <c r="A247" s="26"/>
      <c r="B247" s="26"/>
      <c r="C247" s="26"/>
      <c r="D247" s="26"/>
      <c r="E247" s="26"/>
      <c r="F247" s="26"/>
      <c r="G247" s="26"/>
      <c r="H247" s="27"/>
      <c r="I247" s="27"/>
      <c r="J247" s="27"/>
      <c r="K247" s="27"/>
      <c r="L247" s="27"/>
      <c r="M247" s="27"/>
      <c r="N247" s="27"/>
      <c r="O247" s="27"/>
    </row>
    <row r="248" spans="1:15" hidden="1">
      <c r="A248" s="26"/>
      <c r="B248" s="26"/>
      <c r="C248" s="26"/>
      <c r="D248" s="26"/>
      <c r="E248" s="26"/>
      <c r="F248" s="26"/>
      <c r="G248" s="26"/>
      <c r="H248" s="27"/>
      <c r="I248" s="27"/>
      <c r="J248" s="27"/>
      <c r="K248" s="27"/>
      <c r="L248" s="27"/>
      <c r="M248" s="27"/>
      <c r="N248" s="27"/>
      <c r="O248" s="27"/>
    </row>
    <row r="249" spans="1:15" hidden="1">
      <c r="A249" s="26"/>
      <c r="B249" s="26"/>
      <c r="C249" s="26"/>
      <c r="D249" s="26"/>
      <c r="E249" s="26"/>
      <c r="F249" s="26"/>
      <c r="G249" s="26"/>
      <c r="H249" s="27"/>
      <c r="I249" s="27"/>
      <c r="J249" s="27"/>
      <c r="K249" s="27"/>
      <c r="L249" s="27"/>
      <c r="M249" s="27"/>
      <c r="N249" s="27"/>
      <c r="O249" s="27"/>
    </row>
    <row r="250" spans="1:15" hidden="1">
      <c r="A250" s="26"/>
      <c r="B250" s="26"/>
      <c r="C250" s="26"/>
      <c r="D250" s="26"/>
      <c r="E250" s="26"/>
      <c r="F250" s="26"/>
      <c r="G250" s="26"/>
      <c r="H250" s="27"/>
      <c r="I250" s="27"/>
      <c r="J250" s="27"/>
      <c r="K250" s="27"/>
      <c r="L250" s="27"/>
      <c r="M250" s="27"/>
      <c r="N250" s="27"/>
      <c r="O250" s="27"/>
    </row>
    <row r="251" spans="1:15" hidden="1">
      <c r="A251" s="26"/>
      <c r="B251" s="26"/>
      <c r="C251" s="26"/>
      <c r="D251" s="26"/>
      <c r="E251" s="26"/>
      <c r="F251" s="26"/>
      <c r="G251" s="26"/>
      <c r="H251" s="27"/>
      <c r="I251" s="27"/>
      <c r="J251" s="27"/>
      <c r="K251" s="27"/>
      <c r="L251" s="27"/>
      <c r="M251" s="27"/>
      <c r="N251" s="27"/>
      <c r="O251" s="27"/>
    </row>
    <row r="252" spans="1:15" hidden="1">
      <c r="A252" s="26"/>
      <c r="B252" s="26"/>
      <c r="C252" s="26"/>
      <c r="D252" s="26"/>
      <c r="E252" s="26"/>
      <c r="F252" s="26"/>
      <c r="G252" s="26"/>
      <c r="H252" s="27"/>
      <c r="I252" s="27"/>
      <c r="J252" s="27"/>
      <c r="K252" s="27"/>
      <c r="L252" s="27"/>
      <c r="M252" s="27"/>
      <c r="N252" s="27"/>
      <c r="O252" s="27"/>
    </row>
    <row r="253" spans="1:15" hidden="1">
      <c r="A253" s="26"/>
      <c r="B253" s="26"/>
      <c r="C253" s="26"/>
      <c r="D253" s="26"/>
      <c r="E253" s="26"/>
      <c r="F253" s="26"/>
      <c r="G253" s="26"/>
      <c r="H253" s="27"/>
      <c r="I253" s="27"/>
      <c r="J253" s="27"/>
      <c r="K253" s="27"/>
      <c r="L253" s="27"/>
      <c r="M253" s="27"/>
      <c r="N253" s="27"/>
      <c r="O253" s="27"/>
    </row>
    <row r="254" spans="1:15" hidden="1">
      <c r="A254" s="26"/>
      <c r="B254" s="26"/>
      <c r="C254" s="26"/>
      <c r="D254" s="26"/>
      <c r="E254" s="26"/>
      <c r="F254" s="26"/>
      <c r="G254" s="26"/>
      <c r="H254" s="27"/>
      <c r="I254" s="27"/>
      <c r="J254" s="27"/>
      <c r="K254" s="27"/>
      <c r="L254" s="27"/>
      <c r="M254" s="27"/>
      <c r="N254" s="27"/>
      <c r="O254" s="27"/>
    </row>
    <row r="255" spans="1:15" hidden="1">
      <c r="A255" s="26"/>
      <c r="B255" s="26"/>
      <c r="C255" s="26"/>
      <c r="D255" s="26"/>
      <c r="E255" s="26"/>
      <c r="F255" s="26"/>
      <c r="G255" s="26"/>
      <c r="H255" s="27"/>
      <c r="I255" s="27"/>
      <c r="J255" s="27"/>
      <c r="K255" s="27"/>
      <c r="L255" s="27"/>
      <c r="M255" s="27"/>
      <c r="N255" s="27"/>
      <c r="O255" s="27"/>
    </row>
    <row r="256" spans="1:15" hidden="1">
      <c r="A256" s="26"/>
      <c r="B256" s="26"/>
      <c r="C256" s="26"/>
      <c r="D256" s="26"/>
      <c r="E256" s="26"/>
      <c r="F256" s="26"/>
      <c r="G256" s="26"/>
      <c r="H256" s="27"/>
      <c r="I256" s="27"/>
      <c r="J256" s="27"/>
      <c r="K256" s="27"/>
      <c r="L256" s="27"/>
      <c r="M256" s="27"/>
      <c r="N256" s="27"/>
      <c r="O256" s="27"/>
    </row>
    <row r="257" spans="1:15" hidden="1">
      <c r="A257" s="26"/>
      <c r="B257" s="26"/>
      <c r="C257" s="26"/>
      <c r="D257" s="26"/>
      <c r="E257" s="26"/>
      <c r="F257" s="26"/>
      <c r="G257" s="26"/>
      <c r="H257" s="27"/>
      <c r="I257" s="27"/>
      <c r="J257" s="27"/>
      <c r="K257" s="27"/>
      <c r="L257" s="27"/>
      <c r="M257" s="27"/>
      <c r="N257" s="27"/>
      <c r="O257" s="27"/>
    </row>
    <row r="258" spans="1:15" hidden="1">
      <c r="A258" s="26"/>
      <c r="B258" s="26"/>
      <c r="C258" s="26"/>
      <c r="D258" s="26"/>
      <c r="E258" s="26"/>
      <c r="F258" s="26"/>
      <c r="G258" s="26"/>
      <c r="H258" s="27"/>
      <c r="I258" s="27"/>
      <c r="J258" s="27"/>
      <c r="K258" s="27"/>
      <c r="L258" s="27"/>
      <c r="M258" s="27"/>
      <c r="N258" s="27"/>
      <c r="O258" s="27"/>
    </row>
    <row r="259" spans="1:15" hidden="1">
      <c r="A259" s="26"/>
      <c r="B259" s="26"/>
      <c r="C259" s="26"/>
      <c r="D259" s="26"/>
      <c r="E259" s="26"/>
      <c r="F259" s="26"/>
      <c r="G259" s="26"/>
      <c r="H259" s="27"/>
      <c r="I259" s="27"/>
      <c r="J259" s="27"/>
      <c r="K259" s="27"/>
      <c r="L259" s="27"/>
      <c r="M259" s="27"/>
      <c r="N259" s="27"/>
      <c r="O259" s="27"/>
    </row>
    <row r="260" spans="1:15" hidden="1">
      <c r="A260" s="26"/>
      <c r="B260" s="26"/>
      <c r="C260" s="26"/>
      <c r="D260" s="26"/>
      <c r="E260" s="26"/>
      <c r="F260" s="26"/>
      <c r="G260" s="26"/>
      <c r="H260" s="27"/>
      <c r="I260" s="27"/>
      <c r="J260" s="27"/>
      <c r="K260" s="27"/>
      <c r="L260" s="27"/>
      <c r="M260" s="27"/>
      <c r="N260" s="27"/>
      <c r="O260" s="27"/>
    </row>
    <row r="261" spans="1:15" hidden="1">
      <c r="A261" s="26"/>
      <c r="B261" s="26"/>
      <c r="C261" s="26"/>
      <c r="D261" s="26"/>
      <c r="E261" s="26"/>
      <c r="F261" s="26"/>
      <c r="G261" s="26"/>
      <c r="H261" s="27"/>
      <c r="I261" s="27"/>
      <c r="J261" s="27"/>
      <c r="K261" s="27"/>
      <c r="L261" s="27"/>
      <c r="M261" s="27"/>
      <c r="N261" s="27"/>
      <c r="O261" s="27"/>
    </row>
    <row r="262" spans="1:15" hidden="1">
      <c r="A262" s="26"/>
      <c r="B262" s="26"/>
      <c r="C262" s="26"/>
      <c r="D262" s="26"/>
      <c r="E262" s="26"/>
      <c r="F262" s="26"/>
      <c r="G262" s="26"/>
      <c r="H262" s="27"/>
      <c r="I262" s="27"/>
      <c r="J262" s="27"/>
      <c r="K262" s="27"/>
      <c r="L262" s="27"/>
      <c r="M262" s="27"/>
      <c r="N262" s="27"/>
      <c r="O262" s="27"/>
    </row>
    <row r="263" spans="1:15" hidden="1">
      <c r="A263" s="26"/>
      <c r="B263" s="26"/>
      <c r="C263" s="26"/>
      <c r="D263" s="26"/>
      <c r="E263" s="26"/>
      <c r="F263" s="26"/>
      <c r="G263" s="26"/>
      <c r="H263" s="27"/>
      <c r="I263" s="27"/>
      <c r="J263" s="27"/>
      <c r="K263" s="27"/>
      <c r="L263" s="27"/>
      <c r="M263" s="27"/>
      <c r="N263" s="27"/>
      <c r="O263" s="27"/>
    </row>
    <row r="264" spans="1:15" hidden="1">
      <c r="A264" s="26"/>
      <c r="B264" s="26"/>
      <c r="C264" s="26"/>
      <c r="D264" s="26"/>
      <c r="E264" s="26"/>
      <c r="F264" s="26"/>
      <c r="G264" s="26"/>
      <c r="H264" s="27"/>
      <c r="I264" s="27"/>
      <c r="J264" s="27"/>
      <c r="K264" s="27"/>
      <c r="L264" s="27"/>
      <c r="M264" s="27"/>
      <c r="N264" s="27"/>
      <c r="O264" s="27"/>
    </row>
    <row r="265" spans="1:15" hidden="1">
      <c r="A265" s="26"/>
      <c r="B265" s="26"/>
      <c r="C265" s="26"/>
      <c r="D265" s="26"/>
      <c r="E265" s="26"/>
      <c r="F265" s="26"/>
      <c r="G265" s="26"/>
      <c r="H265" s="27"/>
      <c r="I265" s="27"/>
      <c r="J265" s="27"/>
      <c r="K265" s="27"/>
      <c r="L265" s="27"/>
      <c r="M265" s="27"/>
      <c r="N265" s="27"/>
      <c r="O265" s="27"/>
    </row>
    <row r="266" spans="1:15" hidden="1">
      <c r="A266" s="26"/>
      <c r="B266" s="26"/>
      <c r="C266" s="26"/>
      <c r="D266" s="26"/>
      <c r="E266" s="26"/>
      <c r="F266" s="26"/>
      <c r="G266" s="26"/>
      <c r="H266" s="27"/>
      <c r="I266" s="27"/>
      <c r="J266" s="27"/>
      <c r="K266" s="27"/>
      <c r="L266" s="27"/>
      <c r="M266" s="27"/>
      <c r="N266" s="27"/>
      <c r="O266" s="27"/>
    </row>
    <row r="267" spans="1:15" hidden="1">
      <c r="A267" s="26"/>
      <c r="B267" s="26"/>
      <c r="C267" s="26"/>
      <c r="D267" s="26"/>
      <c r="E267" s="26"/>
      <c r="F267" s="26"/>
      <c r="G267" s="26"/>
      <c r="H267" s="27"/>
      <c r="I267" s="27"/>
      <c r="J267" s="27"/>
      <c r="K267" s="27"/>
      <c r="L267" s="27"/>
      <c r="M267" s="27"/>
      <c r="N267" s="27"/>
      <c r="O267" s="27"/>
    </row>
    <row r="268" spans="1:15" hidden="1">
      <c r="A268" s="26"/>
      <c r="B268" s="26"/>
      <c r="C268" s="26"/>
      <c r="D268" s="26"/>
      <c r="E268" s="26"/>
      <c r="F268" s="26"/>
      <c r="G268" s="26"/>
      <c r="H268" s="27"/>
      <c r="I268" s="27"/>
      <c r="J268" s="27"/>
      <c r="K268" s="27"/>
      <c r="L268" s="27"/>
      <c r="M268" s="27"/>
      <c r="N268" s="27"/>
      <c r="O268" s="27"/>
    </row>
    <row r="269" spans="1:15" hidden="1">
      <c r="A269" s="26"/>
      <c r="B269" s="26"/>
      <c r="C269" s="26"/>
      <c r="D269" s="26"/>
      <c r="E269" s="26"/>
      <c r="F269" s="26"/>
      <c r="G269" s="26"/>
      <c r="H269" s="27"/>
      <c r="I269" s="27"/>
      <c r="J269" s="27"/>
      <c r="K269" s="27"/>
      <c r="L269" s="27"/>
      <c r="M269" s="27"/>
      <c r="N269" s="27"/>
      <c r="O269" s="27"/>
    </row>
    <row r="270" spans="1:15" hidden="1">
      <c r="A270" s="26"/>
      <c r="B270" s="26"/>
      <c r="C270" s="26"/>
      <c r="D270" s="26"/>
      <c r="E270" s="26"/>
      <c r="F270" s="26"/>
      <c r="G270" s="26"/>
      <c r="H270" s="27"/>
      <c r="I270" s="27"/>
      <c r="J270" s="27"/>
      <c r="K270" s="27"/>
      <c r="L270" s="27"/>
      <c r="M270" s="27"/>
      <c r="N270" s="27"/>
      <c r="O270" s="27"/>
    </row>
    <row r="271" spans="1:15" hidden="1">
      <c r="A271" s="26"/>
      <c r="B271" s="26"/>
      <c r="C271" s="26"/>
      <c r="D271" s="26"/>
      <c r="E271" s="26"/>
      <c r="F271" s="26"/>
      <c r="G271" s="26"/>
      <c r="H271" s="27"/>
      <c r="I271" s="27"/>
      <c r="J271" s="27"/>
      <c r="K271" s="27"/>
      <c r="L271" s="27"/>
      <c r="M271" s="27"/>
      <c r="N271" s="27"/>
      <c r="O271" s="27"/>
    </row>
    <row r="272" spans="1:15" hidden="1">
      <c r="A272" s="26"/>
      <c r="B272" s="26"/>
      <c r="C272" s="26"/>
      <c r="D272" s="26"/>
      <c r="E272" s="26"/>
      <c r="F272" s="26"/>
      <c r="G272" s="26"/>
      <c r="H272" s="27"/>
      <c r="I272" s="27"/>
      <c r="J272" s="27"/>
      <c r="K272" s="27"/>
      <c r="L272" s="27"/>
      <c r="M272" s="27"/>
      <c r="N272" s="27"/>
      <c r="O272" s="27"/>
    </row>
    <row r="273" spans="1:15" hidden="1">
      <c r="A273" s="26"/>
      <c r="B273" s="26"/>
      <c r="C273" s="26"/>
      <c r="D273" s="26"/>
      <c r="E273" s="26"/>
      <c r="F273" s="26"/>
      <c r="G273" s="26"/>
      <c r="H273" s="27"/>
      <c r="I273" s="27"/>
      <c r="J273" s="27"/>
      <c r="K273" s="27"/>
      <c r="L273" s="27"/>
      <c r="M273" s="27"/>
      <c r="N273" s="27"/>
      <c r="O273" s="27"/>
    </row>
    <row r="274" spans="1:15" hidden="1">
      <c r="A274" s="26"/>
      <c r="B274" s="26"/>
      <c r="C274" s="26"/>
      <c r="D274" s="26"/>
      <c r="E274" s="26"/>
      <c r="F274" s="26"/>
      <c r="G274" s="26"/>
      <c r="H274" s="27"/>
      <c r="I274" s="27"/>
      <c r="J274" s="27"/>
      <c r="K274" s="27"/>
      <c r="L274" s="27"/>
      <c r="M274" s="27"/>
      <c r="N274" s="27"/>
      <c r="O274" s="27"/>
    </row>
    <row r="275" spans="1:15" hidden="1">
      <c r="A275" s="26"/>
      <c r="B275" s="26"/>
      <c r="C275" s="26"/>
      <c r="D275" s="26"/>
      <c r="E275" s="26"/>
      <c r="F275" s="26"/>
      <c r="G275" s="26"/>
      <c r="H275" s="27"/>
      <c r="I275" s="27"/>
      <c r="J275" s="27"/>
      <c r="K275" s="27"/>
      <c r="L275" s="27"/>
      <c r="M275" s="27"/>
      <c r="N275" s="27"/>
      <c r="O275" s="27"/>
    </row>
    <row r="276" spans="1:15" hidden="1">
      <c r="A276" s="26"/>
      <c r="B276" s="26"/>
      <c r="C276" s="26"/>
      <c r="D276" s="26"/>
      <c r="E276" s="26"/>
      <c r="F276" s="26"/>
      <c r="G276" s="26"/>
      <c r="H276" s="27"/>
      <c r="I276" s="27"/>
      <c r="J276" s="27"/>
      <c r="K276" s="27"/>
      <c r="L276" s="27"/>
      <c r="M276" s="27"/>
      <c r="N276" s="27"/>
      <c r="O276" s="27"/>
    </row>
    <row r="277" spans="1:15" hidden="1">
      <c r="A277" s="26"/>
      <c r="B277" s="26"/>
      <c r="C277" s="26"/>
      <c r="D277" s="26"/>
      <c r="E277" s="26"/>
      <c r="F277" s="26"/>
      <c r="G277" s="26"/>
      <c r="H277" s="27"/>
      <c r="I277" s="27"/>
      <c r="J277" s="27"/>
      <c r="K277" s="27"/>
      <c r="L277" s="27"/>
      <c r="M277" s="27"/>
      <c r="N277" s="27"/>
      <c r="O277" s="27"/>
    </row>
    <row r="278" spans="1:15" hidden="1">
      <c r="A278" s="26"/>
      <c r="B278" s="26"/>
      <c r="C278" s="26"/>
      <c r="D278" s="26"/>
      <c r="E278" s="26"/>
      <c r="F278" s="26"/>
      <c r="G278" s="26"/>
      <c r="H278" s="27"/>
      <c r="I278" s="27"/>
      <c r="J278" s="27"/>
      <c r="K278" s="27"/>
      <c r="L278" s="27"/>
      <c r="M278" s="27"/>
      <c r="N278" s="27"/>
      <c r="O278" s="27"/>
    </row>
    <row r="279" spans="1:15" hidden="1">
      <c r="A279" s="26"/>
      <c r="B279" s="26"/>
      <c r="C279" s="26"/>
      <c r="D279" s="26"/>
      <c r="E279" s="26"/>
      <c r="F279" s="26"/>
      <c r="G279" s="26"/>
      <c r="H279" s="27"/>
      <c r="I279" s="27"/>
      <c r="J279" s="27"/>
      <c r="K279" s="27"/>
      <c r="L279" s="27"/>
      <c r="M279" s="27"/>
      <c r="N279" s="27"/>
      <c r="O279" s="27"/>
    </row>
    <row r="280" spans="1:15" hidden="1">
      <c r="A280" s="26"/>
      <c r="B280" s="26"/>
      <c r="C280" s="26"/>
      <c r="D280" s="26"/>
      <c r="E280" s="26"/>
      <c r="F280" s="26"/>
      <c r="G280" s="26"/>
      <c r="H280" s="27"/>
      <c r="I280" s="27"/>
      <c r="J280" s="27"/>
      <c r="K280" s="27"/>
      <c r="L280" s="27"/>
      <c r="M280" s="27"/>
      <c r="N280" s="27"/>
      <c r="O280" s="27"/>
    </row>
    <row r="281" spans="1:15" hidden="1">
      <c r="A281" s="26"/>
      <c r="B281" s="26"/>
      <c r="C281" s="26"/>
      <c r="D281" s="26"/>
      <c r="E281" s="26"/>
      <c r="F281" s="26"/>
      <c r="G281" s="26"/>
      <c r="H281" s="27"/>
      <c r="I281" s="27"/>
      <c r="J281" s="27"/>
      <c r="K281" s="27"/>
      <c r="L281" s="27"/>
      <c r="M281" s="27"/>
      <c r="N281" s="27"/>
      <c r="O281" s="27"/>
    </row>
    <row r="282" spans="1:15" hidden="1">
      <c r="A282" s="26"/>
      <c r="B282" s="26"/>
      <c r="C282" s="26"/>
      <c r="D282" s="26"/>
      <c r="E282" s="26"/>
      <c r="F282" s="26"/>
      <c r="G282" s="26"/>
      <c r="H282" s="27"/>
      <c r="I282" s="27"/>
      <c r="J282" s="27"/>
      <c r="K282" s="27"/>
      <c r="L282" s="27"/>
      <c r="M282" s="27"/>
      <c r="N282" s="27"/>
      <c r="O282" s="27"/>
    </row>
    <row r="283" spans="1:15" hidden="1">
      <c r="A283" s="26"/>
      <c r="B283" s="26"/>
      <c r="C283" s="26"/>
      <c r="D283" s="26"/>
      <c r="E283" s="26"/>
      <c r="F283" s="26"/>
      <c r="G283" s="26"/>
      <c r="H283" s="27"/>
      <c r="I283" s="27"/>
      <c r="J283" s="27"/>
      <c r="K283" s="27"/>
      <c r="L283" s="27"/>
      <c r="M283" s="27"/>
      <c r="N283" s="27"/>
      <c r="O283" s="27"/>
    </row>
    <row r="284" spans="1:15" hidden="1">
      <c r="A284" s="26"/>
      <c r="B284" s="26"/>
      <c r="C284" s="26"/>
      <c r="D284" s="26"/>
      <c r="E284" s="26"/>
      <c r="F284" s="26"/>
      <c r="G284" s="26"/>
      <c r="H284" s="27"/>
      <c r="I284" s="27"/>
      <c r="J284" s="27"/>
      <c r="K284" s="27"/>
      <c r="L284" s="27"/>
      <c r="M284" s="27"/>
      <c r="N284" s="27"/>
      <c r="O284" s="27"/>
    </row>
    <row r="285" spans="1:15" hidden="1">
      <c r="A285" s="26"/>
      <c r="B285" s="26"/>
      <c r="C285" s="26"/>
      <c r="D285" s="26"/>
      <c r="E285" s="26"/>
      <c r="F285" s="26"/>
      <c r="G285" s="26"/>
      <c r="H285" s="27"/>
      <c r="I285" s="27"/>
      <c r="J285" s="27"/>
      <c r="K285" s="27"/>
      <c r="L285" s="27"/>
      <c r="M285" s="27"/>
      <c r="N285" s="27"/>
      <c r="O285" s="27"/>
    </row>
    <row r="286" spans="1:15" hidden="1">
      <c r="A286" s="26"/>
      <c r="B286" s="26"/>
      <c r="C286" s="26"/>
      <c r="D286" s="26"/>
      <c r="E286" s="26"/>
      <c r="F286" s="26"/>
      <c r="G286" s="26"/>
      <c r="H286" s="27"/>
      <c r="I286" s="27"/>
      <c r="J286" s="27"/>
      <c r="K286" s="27"/>
      <c r="L286" s="27"/>
      <c r="M286" s="27"/>
      <c r="N286" s="27"/>
      <c r="O286" s="27"/>
    </row>
    <row r="287" spans="1:15" hidden="1">
      <c r="A287" s="26"/>
      <c r="B287" s="26"/>
      <c r="C287" s="26"/>
      <c r="D287" s="26"/>
      <c r="E287" s="26"/>
      <c r="F287" s="26"/>
      <c r="G287" s="26"/>
      <c r="H287" s="27"/>
      <c r="I287" s="27"/>
      <c r="J287" s="27"/>
      <c r="K287" s="27"/>
      <c r="L287" s="27"/>
      <c r="M287" s="27"/>
      <c r="N287" s="27"/>
      <c r="O287" s="27"/>
    </row>
    <row r="288" spans="1:15" hidden="1">
      <c r="A288" s="26"/>
      <c r="B288" s="26"/>
      <c r="C288" s="26"/>
      <c r="D288" s="26"/>
      <c r="E288" s="26"/>
      <c r="F288" s="26"/>
      <c r="G288" s="26"/>
      <c r="H288" s="27"/>
      <c r="I288" s="27"/>
      <c r="J288" s="27"/>
      <c r="K288" s="27"/>
      <c r="L288" s="27"/>
      <c r="M288" s="27"/>
      <c r="N288" s="27"/>
      <c r="O288" s="27"/>
    </row>
    <row r="289" spans="1:15" hidden="1">
      <c r="A289" s="26"/>
      <c r="B289" s="26"/>
      <c r="C289" s="26"/>
      <c r="D289" s="26"/>
      <c r="E289" s="26"/>
      <c r="F289" s="26"/>
      <c r="G289" s="26"/>
      <c r="H289" s="27"/>
      <c r="I289" s="27"/>
      <c r="J289" s="27"/>
      <c r="K289" s="27"/>
      <c r="L289" s="27"/>
      <c r="M289" s="27"/>
      <c r="N289" s="27"/>
      <c r="O289" s="27"/>
    </row>
    <row r="290" spans="1:15" hidden="1">
      <c r="A290" s="26"/>
      <c r="B290" s="26"/>
      <c r="C290" s="26"/>
      <c r="D290" s="26"/>
      <c r="E290" s="26"/>
      <c r="F290" s="26"/>
      <c r="G290" s="26"/>
      <c r="H290" s="27"/>
      <c r="I290" s="27"/>
      <c r="J290" s="27"/>
      <c r="K290" s="27"/>
      <c r="L290" s="27"/>
      <c r="M290" s="27"/>
      <c r="N290" s="27"/>
      <c r="O290" s="27"/>
    </row>
    <row r="291" spans="1:15" hidden="1">
      <c r="A291" s="26"/>
      <c r="B291" s="26"/>
      <c r="C291" s="26"/>
      <c r="D291" s="26"/>
      <c r="E291" s="26"/>
      <c r="F291" s="26"/>
      <c r="G291" s="26"/>
      <c r="H291" s="27"/>
      <c r="I291" s="27"/>
      <c r="J291" s="27"/>
      <c r="K291" s="27"/>
      <c r="L291" s="27"/>
      <c r="M291" s="27"/>
      <c r="N291" s="27"/>
      <c r="O291" s="27"/>
    </row>
    <row r="292" spans="1:15" hidden="1">
      <c r="A292" s="26"/>
      <c r="B292" s="26"/>
      <c r="C292" s="26"/>
      <c r="D292" s="26"/>
      <c r="E292" s="26"/>
      <c r="F292" s="26"/>
      <c r="G292" s="26"/>
      <c r="H292" s="27"/>
      <c r="I292" s="27"/>
      <c r="J292" s="27"/>
      <c r="K292" s="27"/>
      <c r="L292" s="27"/>
      <c r="M292" s="27"/>
      <c r="N292" s="27"/>
      <c r="O292" s="27"/>
    </row>
    <row r="293" spans="1:15" hidden="1">
      <c r="A293" s="26"/>
      <c r="B293" s="26"/>
      <c r="C293" s="26"/>
      <c r="D293" s="26"/>
      <c r="E293" s="26"/>
      <c r="F293" s="26"/>
      <c r="G293" s="26"/>
      <c r="H293" s="27"/>
      <c r="I293" s="27"/>
      <c r="J293" s="27"/>
      <c r="K293" s="27"/>
      <c r="L293" s="27"/>
      <c r="M293" s="27"/>
      <c r="N293" s="27"/>
      <c r="O293" s="27"/>
    </row>
    <row r="294" spans="1:15" hidden="1">
      <c r="A294" s="26"/>
      <c r="B294" s="26"/>
      <c r="C294" s="26"/>
      <c r="D294" s="26"/>
      <c r="E294" s="26"/>
      <c r="F294" s="26"/>
      <c r="G294" s="26"/>
      <c r="H294" s="27"/>
      <c r="I294" s="27"/>
      <c r="J294" s="27"/>
      <c r="K294" s="27"/>
      <c r="L294" s="27"/>
      <c r="M294" s="27"/>
      <c r="N294" s="27"/>
      <c r="O294" s="27"/>
    </row>
    <row r="295" spans="1:15" hidden="1">
      <c r="A295" s="26"/>
      <c r="B295" s="26"/>
      <c r="C295" s="26"/>
      <c r="D295" s="26"/>
      <c r="E295" s="26"/>
      <c r="F295" s="26"/>
      <c r="G295" s="26"/>
      <c r="H295" s="27"/>
      <c r="I295" s="27"/>
      <c r="J295" s="27"/>
      <c r="K295" s="27"/>
      <c r="L295" s="27"/>
      <c r="M295" s="27"/>
      <c r="N295" s="27"/>
      <c r="O295" s="27"/>
    </row>
    <row r="296" spans="1:15" hidden="1">
      <c r="A296" s="26"/>
      <c r="B296" s="26"/>
      <c r="C296" s="26"/>
      <c r="D296" s="26"/>
      <c r="E296" s="26"/>
      <c r="F296" s="26"/>
      <c r="G296" s="26"/>
      <c r="H296" s="27"/>
      <c r="I296" s="27"/>
      <c r="J296" s="27"/>
      <c r="K296" s="27"/>
      <c r="L296" s="27"/>
      <c r="M296" s="27"/>
      <c r="N296" s="27"/>
      <c r="O296" s="27"/>
    </row>
    <row r="297" spans="1:15" hidden="1">
      <c r="A297" s="26"/>
      <c r="B297" s="26"/>
      <c r="C297" s="26"/>
      <c r="D297" s="26"/>
      <c r="E297" s="26"/>
      <c r="F297" s="26"/>
      <c r="G297" s="26"/>
      <c r="H297" s="27"/>
      <c r="I297" s="27"/>
      <c r="J297" s="27"/>
      <c r="K297" s="27"/>
      <c r="L297" s="27"/>
      <c r="M297" s="27"/>
      <c r="N297" s="27"/>
      <c r="O297" s="27"/>
    </row>
    <row r="298" spans="1:15" hidden="1">
      <c r="A298" s="26"/>
      <c r="B298" s="26"/>
      <c r="C298" s="26"/>
      <c r="D298" s="26"/>
      <c r="E298" s="26"/>
      <c r="F298" s="26"/>
      <c r="G298" s="26"/>
      <c r="H298" s="27"/>
      <c r="I298" s="27"/>
      <c r="J298" s="27"/>
      <c r="K298" s="27"/>
      <c r="L298" s="27"/>
      <c r="M298" s="27"/>
      <c r="N298" s="27"/>
      <c r="O298" s="27"/>
    </row>
    <row r="299" spans="1:15" hidden="1">
      <c r="A299" s="26"/>
      <c r="B299" s="26"/>
      <c r="C299" s="26"/>
      <c r="D299" s="26"/>
      <c r="E299" s="26"/>
      <c r="F299" s="26"/>
      <c r="G299" s="26"/>
      <c r="H299" s="27"/>
      <c r="I299" s="27"/>
      <c r="J299" s="27"/>
      <c r="K299" s="27"/>
      <c r="L299" s="27"/>
      <c r="M299" s="27"/>
      <c r="N299" s="27"/>
      <c r="O299" s="27"/>
    </row>
    <row r="300" spans="1:15" hidden="1">
      <c r="A300" s="26"/>
      <c r="B300" s="26"/>
      <c r="C300" s="26"/>
      <c r="D300" s="26"/>
      <c r="E300" s="26"/>
      <c r="F300" s="26"/>
      <c r="G300" s="26"/>
      <c r="H300" s="27"/>
      <c r="I300" s="27"/>
      <c r="J300" s="27"/>
      <c r="K300" s="27"/>
      <c r="L300" s="27"/>
      <c r="M300" s="27"/>
      <c r="N300" s="27"/>
      <c r="O300" s="27"/>
    </row>
    <row r="301" spans="1:15" hidden="1">
      <c r="A301" s="26"/>
      <c r="B301" s="26"/>
      <c r="C301" s="26"/>
      <c r="D301" s="26"/>
      <c r="E301" s="26"/>
      <c r="F301" s="26"/>
      <c r="G301" s="26"/>
      <c r="H301" s="27"/>
      <c r="I301" s="27"/>
      <c r="J301" s="27"/>
      <c r="K301" s="27"/>
      <c r="L301" s="27"/>
      <c r="M301" s="27"/>
      <c r="N301" s="27"/>
      <c r="O301" s="27"/>
    </row>
    <row r="302" spans="1:15" hidden="1">
      <c r="A302" s="26"/>
      <c r="B302" s="26"/>
      <c r="C302" s="26"/>
      <c r="D302" s="26"/>
      <c r="E302" s="26"/>
      <c r="F302" s="26"/>
      <c r="G302" s="26"/>
      <c r="H302" s="27"/>
      <c r="I302" s="27"/>
      <c r="J302" s="27"/>
      <c r="K302" s="27"/>
      <c r="L302" s="27"/>
      <c r="M302" s="27"/>
      <c r="N302" s="27"/>
      <c r="O302" s="27"/>
    </row>
    <row r="303" spans="1:15" hidden="1">
      <c r="A303" s="26"/>
      <c r="B303" s="26"/>
      <c r="C303" s="26"/>
      <c r="D303" s="26"/>
      <c r="E303" s="26"/>
      <c r="F303" s="26"/>
      <c r="G303" s="26"/>
      <c r="H303" s="27"/>
      <c r="I303" s="27"/>
      <c r="J303" s="27"/>
      <c r="K303" s="27"/>
      <c r="L303" s="27"/>
      <c r="M303" s="27"/>
      <c r="N303" s="27"/>
      <c r="O303" s="27"/>
    </row>
    <row r="304" spans="1:15" hidden="1">
      <c r="A304" s="26"/>
      <c r="B304" s="26"/>
      <c r="C304" s="26"/>
      <c r="D304" s="26"/>
      <c r="E304" s="26"/>
      <c r="F304" s="26"/>
      <c r="G304" s="26"/>
      <c r="H304" s="27"/>
      <c r="I304" s="27"/>
      <c r="J304" s="27"/>
      <c r="K304" s="27"/>
      <c r="L304" s="27"/>
      <c r="M304" s="27"/>
      <c r="N304" s="27"/>
      <c r="O304" s="27"/>
    </row>
    <row r="305" spans="1:15" hidden="1">
      <c r="A305" s="26"/>
      <c r="B305" s="26"/>
      <c r="C305" s="26"/>
      <c r="D305" s="26"/>
      <c r="E305" s="26"/>
      <c r="F305" s="26"/>
      <c r="G305" s="26"/>
      <c r="H305" s="27"/>
      <c r="I305" s="27"/>
      <c r="J305" s="27"/>
      <c r="K305" s="27"/>
      <c r="L305" s="27"/>
      <c r="M305" s="27"/>
      <c r="N305" s="27"/>
      <c r="O305" s="27"/>
    </row>
    <row r="306" spans="1:15" hidden="1">
      <c r="A306" s="26"/>
      <c r="B306" s="26"/>
      <c r="C306" s="26"/>
      <c r="D306" s="26"/>
      <c r="E306" s="26"/>
      <c r="F306" s="26"/>
      <c r="G306" s="26"/>
      <c r="H306" s="27"/>
      <c r="I306" s="27"/>
      <c r="J306" s="27"/>
      <c r="K306" s="27"/>
      <c r="L306" s="27"/>
      <c r="M306" s="27"/>
      <c r="N306" s="27"/>
      <c r="O306" s="27"/>
    </row>
    <row r="307" spans="1:15" hidden="1">
      <c r="A307" s="26"/>
      <c r="B307" s="26"/>
      <c r="C307" s="26"/>
      <c r="D307" s="26"/>
      <c r="E307" s="26"/>
      <c r="F307" s="26"/>
      <c r="G307" s="26"/>
      <c r="H307" s="27"/>
      <c r="I307" s="27"/>
      <c r="J307" s="27"/>
      <c r="K307" s="27"/>
      <c r="L307" s="27"/>
      <c r="M307" s="27"/>
      <c r="N307" s="27"/>
      <c r="O307" s="27"/>
    </row>
    <row r="308" spans="1:15" hidden="1">
      <c r="A308" s="26"/>
      <c r="B308" s="26"/>
      <c r="C308" s="26"/>
      <c r="D308" s="26"/>
      <c r="E308" s="26"/>
      <c r="F308" s="26"/>
      <c r="G308" s="26"/>
      <c r="H308" s="27"/>
      <c r="I308" s="27"/>
      <c r="J308" s="27"/>
      <c r="K308" s="27"/>
      <c r="L308" s="27"/>
      <c r="M308" s="27"/>
      <c r="N308" s="27"/>
      <c r="O308" s="27"/>
    </row>
    <row r="309" spans="1:15" hidden="1">
      <c r="A309" s="26"/>
      <c r="B309" s="26"/>
      <c r="C309" s="26"/>
      <c r="D309" s="26"/>
      <c r="E309" s="26"/>
      <c r="F309" s="26"/>
      <c r="G309" s="26"/>
      <c r="H309" s="27"/>
      <c r="I309" s="27"/>
      <c r="J309" s="27"/>
      <c r="K309" s="27"/>
      <c r="L309" s="27"/>
      <c r="M309" s="27"/>
      <c r="N309" s="27"/>
      <c r="O309" s="27"/>
    </row>
    <row r="310" spans="1:15" hidden="1">
      <c r="A310" s="26"/>
      <c r="B310" s="26"/>
      <c r="C310" s="26"/>
      <c r="D310" s="26"/>
      <c r="E310" s="26"/>
      <c r="F310" s="26"/>
      <c r="G310" s="26"/>
      <c r="H310" s="27"/>
      <c r="I310" s="27"/>
      <c r="J310" s="27"/>
      <c r="K310" s="27"/>
      <c r="L310" s="27"/>
      <c r="M310" s="27"/>
      <c r="N310" s="27"/>
      <c r="O310" s="27"/>
    </row>
    <row r="311" spans="1:15" hidden="1">
      <c r="A311" s="26"/>
      <c r="B311" s="26"/>
      <c r="C311" s="26"/>
      <c r="D311" s="26"/>
      <c r="E311" s="26"/>
      <c r="F311" s="26"/>
      <c r="G311" s="26"/>
      <c r="H311" s="27"/>
      <c r="I311" s="27"/>
      <c r="J311" s="27"/>
      <c r="K311" s="27"/>
      <c r="L311" s="27"/>
      <c r="M311" s="27"/>
      <c r="N311" s="27"/>
      <c r="O311" s="27"/>
    </row>
    <row r="312" spans="1:15" hidden="1">
      <c r="A312" s="26"/>
      <c r="B312" s="26"/>
      <c r="C312" s="26"/>
      <c r="D312" s="26"/>
      <c r="E312" s="26"/>
      <c r="F312" s="26"/>
      <c r="G312" s="26"/>
      <c r="H312" s="27"/>
      <c r="I312" s="27"/>
      <c r="J312" s="27"/>
      <c r="K312" s="27"/>
      <c r="L312" s="27"/>
      <c r="M312" s="27"/>
      <c r="N312" s="27"/>
      <c r="O312" s="27"/>
    </row>
    <row r="313" spans="1:15" hidden="1">
      <c r="A313" s="26"/>
      <c r="B313" s="26"/>
      <c r="C313" s="26"/>
      <c r="D313" s="26"/>
      <c r="E313" s="26"/>
      <c r="F313" s="26"/>
      <c r="G313" s="26"/>
      <c r="H313" s="27"/>
      <c r="I313" s="27"/>
      <c r="J313" s="27"/>
      <c r="K313" s="27"/>
      <c r="L313" s="27"/>
      <c r="M313" s="27"/>
      <c r="N313" s="27"/>
      <c r="O313" s="27"/>
    </row>
    <row r="314" spans="1:15" hidden="1">
      <c r="A314" s="26"/>
      <c r="B314" s="26"/>
      <c r="C314" s="26"/>
      <c r="D314" s="26"/>
      <c r="E314" s="26"/>
      <c r="F314" s="26"/>
      <c r="G314" s="26"/>
      <c r="H314" s="27"/>
      <c r="I314" s="27"/>
      <c r="J314" s="27"/>
      <c r="K314" s="27"/>
      <c r="L314" s="27"/>
      <c r="M314" s="27"/>
      <c r="N314" s="27"/>
      <c r="O314" s="27"/>
    </row>
    <row r="315" spans="1:15" hidden="1">
      <c r="A315" s="26"/>
      <c r="B315" s="26"/>
      <c r="C315" s="26"/>
      <c r="D315" s="26"/>
      <c r="E315" s="26"/>
      <c r="F315" s="26"/>
      <c r="G315" s="26"/>
      <c r="H315" s="27"/>
      <c r="I315" s="27"/>
      <c r="J315" s="27"/>
      <c r="K315" s="27"/>
      <c r="L315" s="27"/>
      <c r="M315" s="27"/>
      <c r="N315" s="27"/>
      <c r="O315" s="27"/>
    </row>
    <row r="316" spans="1:15" hidden="1">
      <c r="A316" s="26"/>
      <c r="B316" s="26"/>
      <c r="C316" s="26"/>
      <c r="D316" s="26"/>
      <c r="E316" s="26"/>
      <c r="F316" s="26"/>
      <c r="G316" s="26"/>
      <c r="H316" s="27"/>
      <c r="I316" s="27"/>
      <c r="J316" s="27"/>
      <c r="K316" s="27"/>
      <c r="L316" s="27"/>
      <c r="M316" s="27"/>
      <c r="N316" s="27"/>
      <c r="O316" s="27"/>
    </row>
    <row r="317" spans="1:15" hidden="1">
      <c r="A317" s="26"/>
      <c r="B317" s="26"/>
      <c r="C317" s="26"/>
      <c r="D317" s="26"/>
      <c r="E317" s="26"/>
      <c r="F317" s="26"/>
      <c r="G317" s="26"/>
      <c r="H317" s="27"/>
      <c r="I317" s="27"/>
      <c r="J317" s="27"/>
      <c r="K317" s="27"/>
      <c r="L317" s="27"/>
      <c r="M317" s="27"/>
      <c r="N317" s="27"/>
      <c r="O317" s="27"/>
    </row>
    <row r="318" spans="1:15" hidden="1">
      <c r="A318" s="26"/>
      <c r="B318" s="26"/>
      <c r="C318" s="26"/>
      <c r="D318" s="26"/>
      <c r="E318" s="26"/>
      <c r="F318" s="26"/>
      <c r="G318" s="26"/>
      <c r="H318" s="27"/>
      <c r="I318" s="27"/>
      <c r="J318" s="27"/>
      <c r="K318" s="27"/>
      <c r="L318" s="27"/>
      <c r="M318" s="27"/>
      <c r="N318" s="27"/>
      <c r="O318" s="27"/>
    </row>
    <row r="319" spans="1:15" hidden="1">
      <c r="A319" s="26"/>
      <c r="B319" s="26"/>
      <c r="C319" s="26"/>
      <c r="D319" s="26"/>
      <c r="E319" s="26"/>
      <c r="F319" s="26"/>
      <c r="G319" s="26"/>
      <c r="H319" s="27"/>
      <c r="I319" s="27"/>
      <c r="J319" s="27"/>
      <c r="K319" s="27"/>
      <c r="L319" s="27"/>
      <c r="M319" s="27"/>
      <c r="N319" s="27"/>
      <c r="O319" s="27"/>
    </row>
    <row r="320" spans="1:15" hidden="1">
      <c r="A320" s="26"/>
      <c r="B320" s="26"/>
      <c r="C320" s="26"/>
      <c r="D320" s="26"/>
      <c r="E320" s="26"/>
      <c r="F320" s="26"/>
      <c r="G320" s="26"/>
      <c r="H320" s="27"/>
      <c r="I320" s="27"/>
      <c r="J320" s="27"/>
      <c r="K320" s="27"/>
      <c r="L320" s="27"/>
      <c r="M320" s="27"/>
      <c r="N320" s="27"/>
      <c r="O320" s="27"/>
    </row>
    <row r="321" spans="1:15" hidden="1">
      <c r="A321" s="26"/>
      <c r="B321" s="26"/>
      <c r="C321" s="26"/>
      <c r="D321" s="26"/>
      <c r="E321" s="26"/>
      <c r="F321" s="26"/>
      <c r="G321" s="26"/>
      <c r="H321" s="27"/>
      <c r="I321" s="27"/>
      <c r="J321" s="27"/>
      <c r="K321" s="27"/>
      <c r="L321" s="27"/>
      <c r="M321" s="27"/>
      <c r="N321" s="27"/>
      <c r="O321" s="27"/>
    </row>
    <row r="322" spans="1:15" hidden="1">
      <c r="A322" s="26"/>
      <c r="B322" s="26"/>
      <c r="C322" s="26"/>
      <c r="D322" s="26"/>
      <c r="E322" s="26"/>
      <c r="F322" s="26"/>
      <c r="G322" s="26"/>
      <c r="H322" s="27"/>
      <c r="I322" s="27"/>
      <c r="J322" s="27"/>
      <c r="K322" s="27"/>
      <c r="L322" s="27"/>
      <c r="M322" s="27"/>
      <c r="N322" s="27"/>
      <c r="O322" s="27"/>
    </row>
    <row r="323" spans="1:15" hidden="1">
      <c r="A323" s="26"/>
      <c r="B323" s="26"/>
      <c r="C323" s="26"/>
      <c r="D323" s="26"/>
      <c r="E323" s="26"/>
      <c r="F323" s="26"/>
      <c r="G323" s="26"/>
      <c r="H323" s="27"/>
      <c r="I323" s="27"/>
      <c r="J323" s="27"/>
      <c r="K323" s="27"/>
      <c r="L323" s="27"/>
      <c r="M323" s="27"/>
      <c r="N323" s="27"/>
      <c r="O323" s="27"/>
    </row>
    <row r="324" spans="1:15" hidden="1">
      <c r="A324" s="26"/>
      <c r="B324" s="26"/>
      <c r="C324" s="26"/>
      <c r="D324" s="26"/>
      <c r="E324" s="26"/>
      <c r="F324" s="26"/>
      <c r="G324" s="26"/>
      <c r="H324" s="27"/>
      <c r="I324" s="27"/>
      <c r="J324" s="27"/>
      <c r="K324" s="27"/>
      <c r="L324" s="27"/>
      <c r="M324" s="27"/>
      <c r="N324" s="27"/>
      <c r="O324" s="27"/>
    </row>
    <row r="325" spans="1:15" hidden="1">
      <c r="A325" s="26"/>
      <c r="B325" s="26"/>
      <c r="C325" s="26"/>
      <c r="D325" s="26"/>
      <c r="E325" s="26"/>
      <c r="F325" s="26"/>
      <c r="G325" s="26"/>
      <c r="H325" s="27"/>
      <c r="I325" s="27"/>
      <c r="J325" s="27"/>
      <c r="K325" s="27"/>
      <c r="L325" s="27"/>
      <c r="M325" s="27"/>
      <c r="N325" s="27"/>
      <c r="O325" s="27"/>
    </row>
    <row r="326" spans="1:15" hidden="1">
      <c r="A326" s="26"/>
      <c r="B326" s="26"/>
      <c r="C326" s="26"/>
      <c r="D326" s="26"/>
      <c r="E326" s="26"/>
      <c r="F326" s="26"/>
      <c r="G326" s="26"/>
      <c r="H326" s="27"/>
      <c r="I326" s="27"/>
      <c r="J326" s="27"/>
      <c r="K326" s="27"/>
      <c r="L326" s="27"/>
      <c r="M326" s="27"/>
      <c r="N326" s="27"/>
      <c r="O326" s="27"/>
    </row>
    <row r="327" spans="1:15" hidden="1">
      <c r="A327" s="26"/>
      <c r="B327" s="26"/>
      <c r="C327" s="26"/>
      <c r="D327" s="26"/>
      <c r="E327" s="26"/>
      <c r="F327" s="26"/>
      <c r="G327" s="26"/>
      <c r="H327" s="27"/>
      <c r="I327" s="27"/>
      <c r="J327" s="27"/>
      <c r="K327" s="27"/>
      <c r="L327" s="27"/>
      <c r="M327" s="27"/>
      <c r="N327" s="27"/>
      <c r="O327" s="27"/>
    </row>
    <row r="328" spans="1:15" hidden="1">
      <c r="A328" s="26"/>
      <c r="B328" s="26"/>
      <c r="C328" s="26"/>
      <c r="D328" s="26"/>
      <c r="E328" s="26"/>
      <c r="F328" s="26"/>
      <c r="G328" s="26"/>
      <c r="H328" s="27"/>
      <c r="I328" s="27"/>
      <c r="J328" s="27"/>
      <c r="K328" s="27"/>
      <c r="L328" s="27"/>
      <c r="M328" s="27"/>
      <c r="N328" s="27"/>
      <c r="O328" s="27"/>
    </row>
    <row r="329" spans="1:15" hidden="1">
      <c r="A329" s="26"/>
      <c r="B329" s="26"/>
      <c r="C329" s="26"/>
      <c r="D329" s="26"/>
      <c r="E329" s="26"/>
      <c r="F329" s="26"/>
      <c r="G329" s="26"/>
      <c r="H329" s="27"/>
      <c r="I329" s="27"/>
      <c r="J329" s="27"/>
      <c r="K329" s="27"/>
      <c r="L329" s="27"/>
      <c r="M329" s="27"/>
      <c r="N329" s="27"/>
      <c r="O329" s="27"/>
    </row>
    <row r="330" spans="1:15" hidden="1">
      <c r="A330" s="26"/>
      <c r="B330" s="26"/>
      <c r="C330" s="26"/>
      <c r="D330" s="26"/>
      <c r="E330" s="26"/>
      <c r="F330" s="26"/>
      <c r="G330" s="26"/>
      <c r="H330" s="27"/>
      <c r="I330" s="27"/>
      <c r="J330" s="27"/>
      <c r="K330" s="27"/>
      <c r="L330" s="27"/>
      <c r="M330" s="27"/>
      <c r="N330" s="27"/>
      <c r="O330" s="27"/>
    </row>
    <row r="331" spans="1:15" hidden="1">
      <c r="A331" s="26"/>
      <c r="B331" s="26"/>
      <c r="C331" s="26"/>
      <c r="D331" s="26"/>
      <c r="E331" s="26"/>
      <c r="F331" s="26"/>
      <c r="G331" s="26"/>
      <c r="H331" s="27"/>
      <c r="I331" s="27"/>
      <c r="J331" s="27"/>
      <c r="K331" s="27"/>
      <c r="L331" s="27"/>
      <c r="M331" s="27"/>
      <c r="N331" s="27"/>
      <c r="O331" s="27"/>
    </row>
    <row r="332" spans="1:15" hidden="1">
      <c r="A332" s="26"/>
      <c r="B332" s="26"/>
      <c r="C332" s="26"/>
      <c r="D332" s="26"/>
      <c r="E332" s="26"/>
      <c r="F332" s="26"/>
      <c r="G332" s="26"/>
      <c r="H332" s="27"/>
      <c r="I332" s="27"/>
      <c r="J332" s="27"/>
      <c r="K332" s="27"/>
      <c r="L332" s="27"/>
      <c r="M332" s="27"/>
      <c r="N332" s="27"/>
      <c r="O332" s="27"/>
    </row>
    <row r="333" spans="1:15" hidden="1">
      <c r="A333" s="26"/>
      <c r="B333" s="26"/>
      <c r="C333" s="26"/>
      <c r="D333" s="26"/>
      <c r="E333" s="26"/>
      <c r="F333" s="26"/>
      <c r="G333" s="26"/>
      <c r="H333" s="27"/>
      <c r="I333" s="27"/>
      <c r="J333" s="27"/>
      <c r="K333" s="27"/>
      <c r="L333" s="27"/>
      <c r="M333" s="27"/>
      <c r="N333" s="27"/>
      <c r="O333" s="27"/>
    </row>
    <row r="334" spans="1:15" hidden="1">
      <c r="A334" s="26"/>
      <c r="B334" s="26"/>
      <c r="C334" s="26"/>
      <c r="D334" s="26"/>
      <c r="E334" s="26"/>
      <c r="F334" s="26"/>
      <c r="G334" s="26"/>
      <c r="H334" s="27"/>
      <c r="I334" s="27"/>
      <c r="J334" s="27"/>
      <c r="K334" s="27"/>
      <c r="L334" s="27"/>
      <c r="M334" s="27"/>
      <c r="N334" s="27"/>
      <c r="O334" s="27"/>
    </row>
    <row r="335" spans="1:15" hidden="1">
      <c r="A335" s="26"/>
      <c r="B335" s="26"/>
      <c r="C335" s="26"/>
      <c r="D335" s="26"/>
      <c r="E335" s="26"/>
      <c r="F335" s="26"/>
      <c r="G335" s="26"/>
      <c r="H335" s="27"/>
      <c r="I335" s="27"/>
      <c r="J335" s="27"/>
      <c r="K335" s="27"/>
      <c r="L335" s="27"/>
      <c r="M335" s="27"/>
      <c r="N335" s="27"/>
      <c r="O335" s="27"/>
    </row>
    <row r="336" spans="1:15" hidden="1">
      <c r="A336" s="26"/>
      <c r="B336" s="26"/>
      <c r="C336" s="26"/>
      <c r="D336" s="26"/>
      <c r="E336" s="26"/>
      <c r="F336" s="26"/>
      <c r="G336" s="26"/>
      <c r="H336" s="27"/>
      <c r="I336" s="27"/>
      <c r="J336" s="27"/>
      <c r="K336" s="27"/>
      <c r="L336" s="27"/>
      <c r="M336" s="27"/>
      <c r="N336" s="27"/>
      <c r="O336" s="27"/>
    </row>
    <row r="337" spans="1:15" hidden="1">
      <c r="A337" s="26"/>
      <c r="B337" s="26"/>
      <c r="C337" s="26"/>
      <c r="D337" s="26"/>
      <c r="E337" s="26"/>
      <c r="F337" s="26"/>
      <c r="G337" s="26"/>
      <c r="H337" s="27"/>
      <c r="I337" s="27"/>
      <c r="J337" s="27"/>
      <c r="K337" s="27"/>
      <c r="L337" s="27"/>
      <c r="M337" s="27"/>
      <c r="N337" s="27"/>
      <c r="O337" s="27"/>
    </row>
    <row r="338" spans="1:15" hidden="1">
      <c r="A338" s="26"/>
      <c r="B338" s="26"/>
      <c r="C338" s="26"/>
      <c r="D338" s="26"/>
      <c r="E338" s="26"/>
      <c r="F338" s="26"/>
      <c r="G338" s="26"/>
      <c r="H338" s="27"/>
      <c r="I338" s="27"/>
      <c r="J338" s="27"/>
      <c r="K338" s="27"/>
      <c r="L338" s="27"/>
      <c r="M338" s="27"/>
      <c r="N338" s="27"/>
      <c r="O338" s="27"/>
    </row>
    <row r="339" spans="1:15" hidden="1">
      <c r="A339" s="26"/>
      <c r="B339" s="26"/>
      <c r="C339" s="26"/>
      <c r="D339" s="26"/>
      <c r="E339" s="26"/>
      <c r="F339" s="26"/>
      <c r="G339" s="26"/>
      <c r="H339" s="27"/>
      <c r="I339" s="27"/>
      <c r="J339" s="27"/>
      <c r="K339" s="27"/>
      <c r="L339" s="27"/>
      <c r="M339" s="27"/>
      <c r="N339" s="27"/>
      <c r="O339" s="27"/>
    </row>
    <row r="340" spans="1:15" hidden="1">
      <c r="A340" s="26"/>
      <c r="B340" s="26"/>
      <c r="C340" s="26"/>
      <c r="D340" s="26"/>
      <c r="E340" s="26"/>
      <c r="F340" s="26"/>
      <c r="G340" s="26"/>
      <c r="H340" s="27"/>
      <c r="I340" s="27"/>
      <c r="J340" s="27"/>
      <c r="K340" s="27"/>
      <c r="L340" s="27"/>
      <c r="M340" s="27"/>
      <c r="N340" s="27"/>
      <c r="O340" s="27"/>
    </row>
    <row r="341" spans="1:15" hidden="1">
      <c r="A341" s="26"/>
      <c r="B341" s="26"/>
      <c r="C341" s="26"/>
      <c r="D341" s="26"/>
      <c r="E341" s="26"/>
      <c r="F341" s="26"/>
      <c r="G341" s="26"/>
      <c r="H341" s="27"/>
      <c r="I341" s="27"/>
      <c r="J341" s="27"/>
      <c r="K341" s="27"/>
      <c r="L341" s="27"/>
      <c r="M341" s="27"/>
      <c r="N341" s="27"/>
      <c r="O341" s="27"/>
    </row>
    <row r="342" spans="1:15" hidden="1">
      <c r="A342" s="26"/>
      <c r="B342" s="26"/>
      <c r="C342" s="26"/>
      <c r="D342" s="26"/>
      <c r="E342" s="26"/>
      <c r="F342" s="26"/>
      <c r="G342" s="26"/>
      <c r="H342" s="27"/>
      <c r="I342" s="27"/>
      <c r="J342" s="27"/>
      <c r="K342" s="27"/>
      <c r="L342" s="27"/>
      <c r="M342" s="27"/>
      <c r="N342" s="27"/>
      <c r="O342" s="27"/>
    </row>
    <row r="343" spans="1:15" hidden="1">
      <c r="A343" s="26"/>
      <c r="B343" s="26"/>
      <c r="C343" s="26"/>
      <c r="D343" s="26"/>
      <c r="E343" s="26"/>
      <c r="F343" s="26"/>
      <c r="G343" s="26"/>
      <c r="H343" s="27"/>
      <c r="I343" s="27"/>
      <c r="J343" s="27"/>
      <c r="K343" s="27"/>
      <c r="L343" s="27"/>
      <c r="M343" s="27"/>
      <c r="N343" s="27"/>
      <c r="O343" s="27"/>
    </row>
    <row r="344" spans="1:15" hidden="1">
      <c r="A344" s="26"/>
      <c r="B344" s="26"/>
      <c r="C344" s="26"/>
      <c r="D344" s="26"/>
      <c r="E344" s="26"/>
      <c r="F344" s="26"/>
      <c r="G344" s="26"/>
      <c r="H344" s="27"/>
      <c r="I344" s="27"/>
      <c r="J344" s="27"/>
      <c r="K344" s="27"/>
      <c r="L344" s="27"/>
      <c r="M344" s="27"/>
      <c r="N344" s="27"/>
      <c r="O344" s="27"/>
    </row>
    <row r="345" spans="1:15" hidden="1">
      <c r="A345" s="26"/>
      <c r="B345" s="26"/>
      <c r="C345" s="26"/>
      <c r="D345" s="26"/>
      <c r="E345" s="26"/>
      <c r="F345" s="26"/>
      <c r="G345" s="26"/>
      <c r="H345" s="27"/>
      <c r="I345" s="27"/>
      <c r="J345" s="27"/>
      <c r="K345" s="27"/>
      <c r="L345" s="27"/>
      <c r="M345" s="27"/>
      <c r="N345" s="27"/>
      <c r="O345" s="27"/>
    </row>
    <row r="346" spans="1:15" hidden="1">
      <c r="A346" s="26"/>
      <c r="B346" s="26"/>
      <c r="C346" s="26"/>
      <c r="D346" s="26"/>
      <c r="E346" s="26"/>
      <c r="F346" s="26"/>
      <c r="G346" s="26"/>
      <c r="H346" s="27"/>
      <c r="I346" s="27"/>
      <c r="J346" s="27"/>
      <c r="K346" s="27"/>
      <c r="L346" s="27"/>
      <c r="M346" s="27"/>
      <c r="N346" s="27"/>
      <c r="O346" s="27"/>
    </row>
    <row r="347" spans="1:15" hidden="1">
      <c r="A347" s="26"/>
      <c r="B347" s="26"/>
      <c r="C347" s="26"/>
      <c r="D347" s="26"/>
      <c r="E347" s="26"/>
      <c r="F347" s="26"/>
      <c r="G347" s="26"/>
      <c r="H347" s="27"/>
      <c r="I347" s="27"/>
      <c r="J347" s="27"/>
      <c r="K347" s="27"/>
      <c r="L347" s="27"/>
      <c r="M347" s="27"/>
      <c r="N347" s="27"/>
      <c r="O347" s="27"/>
    </row>
    <row r="348" spans="1:15" hidden="1">
      <c r="A348" s="26"/>
      <c r="B348" s="26"/>
      <c r="C348" s="26"/>
      <c r="D348" s="26"/>
      <c r="E348" s="26"/>
      <c r="F348" s="26"/>
      <c r="G348" s="26"/>
      <c r="H348" s="27"/>
      <c r="I348" s="27"/>
      <c r="J348" s="27"/>
      <c r="K348" s="27"/>
      <c r="L348" s="27"/>
      <c r="M348" s="27"/>
      <c r="N348" s="27"/>
      <c r="O348" s="27"/>
    </row>
    <row r="349" spans="1:15" hidden="1">
      <c r="A349" s="26"/>
      <c r="B349" s="26"/>
      <c r="C349" s="26"/>
      <c r="D349" s="26"/>
      <c r="E349" s="26"/>
      <c r="F349" s="26"/>
      <c r="G349" s="26"/>
      <c r="H349" s="27"/>
      <c r="I349" s="27"/>
      <c r="J349" s="27"/>
      <c r="K349" s="27"/>
      <c r="L349" s="27"/>
      <c r="M349" s="27"/>
      <c r="N349" s="27"/>
      <c r="O349" s="27"/>
    </row>
    <row r="350" spans="1:15" hidden="1">
      <c r="A350" s="26"/>
      <c r="B350" s="26"/>
      <c r="C350" s="26"/>
      <c r="D350" s="26"/>
      <c r="E350" s="26"/>
      <c r="F350" s="26"/>
      <c r="G350" s="26"/>
      <c r="H350" s="27"/>
      <c r="I350" s="27"/>
      <c r="J350" s="27"/>
      <c r="K350" s="27"/>
      <c r="L350" s="27"/>
      <c r="M350" s="27"/>
      <c r="N350" s="27"/>
      <c r="O350" s="27"/>
    </row>
    <row r="351" spans="1:15" hidden="1">
      <c r="A351" s="26"/>
      <c r="B351" s="26"/>
      <c r="C351" s="26"/>
      <c r="D351" s="26"/>
      <c r="E351" s="26"/>
      <c r="F351" s="26"/>
      <c r="G351" s="26"/>
      <c r="H351" s="27"/>
      <c r="I351" s="27"/>
      <c r="J351" s="27"/>
      <c r="K351" s="27"/>
      <c r="L351" s="27"/>
      <c r="M351" s="27"/>
      <c r="N351" s="27"/>
      <c r="O351" s="27"/>
    </row>
    <row r="352" spans="1:15" hidden="1">
      <c r="A352" s="26"/>
      <c r="B352" s="26"/>
      <c r="C352" s="26"/>
      <c r="D352" s="26"/>
      <c r="E352" s="26"/>
      <c r="F352" s="26"/>
      <c r="G352" s="26"/>
      <c r="H352" s="27"/>
      <c r="I352" s="27"/>
      <c r="J352" s="27"/>
      <c r="K352" s="27"/>
      <c r="L352" s="27"/>
      <c r="M352" s="27"/>
      <c r="N352" s="27"/>
      <c r="O352" s="27"/>
    </row>
    <row r="353" spans="1:15" hidden="1">
      <c r="A353" s="26"/>
      <c r="B353" s="26"/>
      <c r="C353" s="26"/>
      <c r="D353" s="26"/>
      <c r="E353" s="26"/>
      <c r="F353" s="26"/>
      <c r="G353" s="26"/>
      <c r="H353" s="27"/>
      <c r="I353" s="27"/>
      <c r="J353" s="27"/>
      <c r="K353" s="27"/>
      <c r="L353" s="27"/>
      <c r="M353" s="27"/>
      <c r="N353" s="27"/>
      <c r="O353" s="27"/>
    </row>
    <row r="354" spans="1:15" hidden="1">
      <c r="A354" s="26"/>
      <c r="B354" s="26"/>
      <c r="C354" s="26"/>
      <c r="D354" s="26"/>
      <c r="E354" s="26"/>
      <c r="F354" s="26"/>
      <c r="G354" s="26"/>
      <c r="H354" s="27"/>
      <c r="I354" s="27"/>
      <c r="J354" s="27"/>
      <c r="K354" s="27"/>
      <c r="L354" s="27"/>
      <c r="M354" s="27"/>
      <c r="N354" s="27"/>
      <c r="O354" s="27"/>
    </row>
    <row r="355" spans="1:15" hidden="1">
      <c r="A355" s="26"/>
      <c r="B355" s="26"/>
      <c r="C355" s="26"/>
      <c r="D355" s="26"/>
      <c r="E355" s="26"/>
      <c r="F355" s="26"/>
      <c r="G355" s="26"/>
      <c r="H355" s="27"/>
      <c r="I355" s="27"/>
      <c r="J355" s="27"/>
      <c r="K355" s="27"/>
      <c r="L355" s="27"/>
      <c r="M355" s="27"/>
      <c r="N355" s="27"/>
      <c r="O355" s="27"/>
    </row>
    <row r="356" spans="1:15" hidden="1">
      <c r="A356" s="26"/>
      <c r="B356" s="26"/>
      <c r="C356" s="26"/>
      <c r="D356" s="26"/>
      <c r="E356" s="26"/>
      <c r="F356" s="26"/>
      <c r="G356" s="26"/>
      <c r="H356" s="27"/>
      <c r="I356" s="27"/>
      <c r="J356" s="27"/>
      <c r="K356" s="27"/>
      <c r="L356" s="27"/>
      <c r="M356" s="27"/>
      <c r="N356" s="27"/>
      <c r="O356" s="27"/>
    </row>
    <row r="357" spans="1:15" hidden="1">
      <c r="A357" s="26"/>
      <c r="B357" s="26"/>
      <c r="C357" s="26"/>
      <c r="D357" s="26"/>
      <c r="E357" s="26"/>
      <c r="F357" s="26"/>
      <c r="G357" s="26"/>
      <c r="H357" s="27"/>
      <c r="I357" s="27"/>
      <c r="J357" s="27"/>
      <c r="K357" s="27"/>
      <c r="L357" s="27"/>
      <c r="M357" s="27"/>
      <c r="N357" s="27"/>
      <c r="O357" s="27"/>
    </row>
    <row r="358" spans="1:15" hidden="1">
      <c r="A358" s="26"/>
      <c r="B358" s="26"/>
      <c r="C358" s="26"/>
      <c r="D358" s="26"/>
      <c r="E358" s="26"/>
      <c r="F358" s="26"/>
      <c r="G358" s="26"/>
      <c r="H358" s="27"/>
      <c r="I358" s="27"/>
      <c r="J358" s="27"/>
      <c r="K358" s="27"/>
      <c r="L358" s="27"/>
      <c r="M358" s="27"/>
      <c r="N358" s="27"/>
      <c r="O358" s="27"/>
    </row>
    <row r="359" spans="1:15" hidden="1">
      <c r="A359" s="26"/>
      <c r="B359" s="26"/>
      <c r="C359" s="26"/>
      <c r="D359" s="26"/>
      <c r="E359" s="26"/>
      <c r="F359" s="26"/>
      <c r="G359" s="26"/>
      <c r="H359" s="27"/>
      <c r="I359" s="27"/>
      <c r="J359" s="27"/>
      <c r="K359" s="27"/>
      <c r="L359" s="27"/>
      <c r="M359" s="27"/>
      <c r="N359" s="27"/>
      <c r="O359" s="27"/>
    </row>
    <row r="360" spans="1:15" hidden="1">
      <c r="A360" s="26"/>
      <c r="B360" s="26"/>
      <c r="C360" s="26"/>
      <c r="D360" s="26"/>
      <c r="E360" s="26"/>
      <c r="F360" s="26"/>
      <c r="G360" s="26"/>
      <c r="H360" s="27"/>
      <c r="I360" s="27"/>
      <c r="J360" s="27"/>
      <c r="K360" s="27"/>
      <c r="L360" s="27"/>
      <c r="M360" s="27"/>
      <c r="N360" s="27"/>
      <c r="O360" s="27"/>
    </row>
    <row r="361" spans="1:15" hidden="1">
      <c r="A361" s="26"/>
      <c r="B361" s="26"/>
      <c r="C361" s="26"/>
      <c r="D361" s="26"/>
      <c r="E361" s="26"/>
      <c r="F361" s="26"/>
      <c r="G361" s="26"/>
      <c r="H361" s="27"/>
      <c r="I361" s="27"/>
      <c r="J361" s="27"/>
      <c r="K361" s="27"/>
      <c r="L361" s="27"/>
      <c r="M361" s="27"/>
      <c r="N361" s="27"/>
      <c r="O361" s="27"/>
    </row>
    <row r="362" spans="1:15" hidden="1">
      <c r="A362" s="26"/>
      <c r="B362" s="26"/>
      <c r="C362" s="26"/>
      <c r="D362" s="26"/>
      <c r="E362" s="26"/>
      <c r="F362" s="26"/>
      <c r="G362" s="26"/>
      <c r="H362" s="27"/>
      <c r="I362" s="27"/>
      <c r="J362" s="27"/>
      <c r="K362" s="27"/>
      <c r="L362" s="27"/>
      <c r="M362" s="27"/>
      <c r="N362" s="27"/>
      <c r="O362" s="27"/>
    </row>
    <row r="363" spans="1:15" hidden="1">
      <c r="A363" s="26"/>
      <c r="B363" s="26"/>
      <c r="C363" s="26"/>
      <c r="D363" s="26"/>
      <c r="E363" s="26"/>
      <c r="F363" s="26"/>
      <c r="G363" s="26"/>
      <c r="H363" s="27"/>
      <c r="I363" s="27"/>
      <c r="J363" s="27"/>
      <c r="K363" s="27"/>
      <c r="L363" s="27"/>
      <c r="M363" s="27"/>
      <c r="N363" s="27"/>
      <c r="O363" s="27"/>
    </row>
    <row r="364" spans="1:15" hidden="1">
      <c r="A364" s="26"/>
      <c r="B364" s="26"/>
      <c r="C364" s="26"/>
      <c r="D364" s="26"/>
      <c r="E364" s="26"/>
      <c r="F364" s="26"/>
      <c r="G364" s="26"/>
      <c r="H364" s="27"/>
      <c r="I364" s="27"/>
      <c r="J364" s="27"/>
      <c r="K364" s="27"/>
      <c r="L364" s="27"/>
      <c r="M364" s="27"/>
      <c r="N364" s="27"/>
      <c r="O364" s="27"/>
    </row>
    <row r="365" spans="1:15" hidden="1">
      <c r="A365" s="26"/>
      <c r="B365" s="26"/>
      <c r="C365" s="26"/>
      <c r="D365" s="26"/>
      <c r="E365" s="26"/>
      <c r="F365" s="26"/>
      <c r="G365" s="26"/>
      <c r="H365" s="27"/>
      <c r="I365" s="27"/>
      <c r="J365" s="27"/>
      <c r="K365" s="27"/>
      <c r="L365" s="27"/>
      <c r="M365" s="27"/>
      <c r="N365" s="27"/>
      <c r="O365" s="27"/>
    </row>
    <row r="366" spans="1:15" hidden="1">
      <c r="A366" s="26"/>
      <c r="B366" s="26"/>
      <c r="C366" s="26"/>
      <c r="D366" s="26"/>
      <c r="E366" s="26"/>
      <c r="F366" s="26"/>
      <c r="G366" s="26"/>
      <c r="H366" s="27"/>
      <c r="I366" s="27"/>
      <c r="J366" s="27"/>
      <c r="K366" s="27"/>
      <c r="L366" s="27"/>
      <c r="M366" s="27"/>
      <c r="N366" s="27"/>
      <c r="O366" s="27"/>
    </row>
    <row r="367" spans="1:15" hidden="1">
      <c r="A367" s="26"/>
      <c r="B367" s="26"/>
      <c r="C367" s="26"/>
      <c r="D367" s="26"/>
      <c r="E367" s="26"/>
      <c r="F367" s="26"/>
      <c r="G367" s="26"/>
      <c r="H367" s="27"/>
      <c r="I367" s="27"/>
      <c r="J367" s="27"/>
      <c r="K367" s="27"/>
      <c r="L367" s="27"/>
      <c r="M367" s="27"/>
      <c r="N367" s="27"/>
      <c r="O367" s="27"/>
    </row>
    <row r="368" spans="1:15" hidden="1">
      <c r="A368" s="26"/>
      <c r="B368" s="26"/>
      <c r="C368" s="26"/>
      <c r="D368" s="26"/>
      <c r="E368" s="26"/>
      <c r="F368" s="26"/>
      <c r="G368" s="26"/>
      <c r="H368" s="27"/>
      <c r="I368" s="27"/>
      <c r="J368" s="27"/>
      <c r="K368" s="27"/>
      <c r="L368" s="27"/>
      <c r="M368" s="27"/>
      <c r="N368" s="27"/>
      <c r="O368" s="27"/>
    </row>
    <row r="369" spans="1:15" hidden="1">
      <c r="A369" s="26"/>
      <c r="B369" s="26"/>
      <c r="C369" s="26"/>
      <c r="D369" s="26"/>
      <c r="E369" s="26"/>
      <c r="F369" s="26"/>
      <c r="G369" s="26"/>
      <c r="H369" s="27"/>
      <c r="I369" s="27"/>
      <c r="J369" s="27"/>
      <c r="K369" s="27"/>
      <c r="L369" s="27"/>
      <c r="M369" s="27"/>
      <c r="N369" s="27"/>
      <c r="O369" s="27"/>
    </row>
    <row r="370" spans="1:15" hidden="1">
      <c r="A370" s="26"/>
      <c r="B370" s="26"/>
      <c r="C370" s="26"/>
      <c r="D370" s="26"/>
      <c r="E370" s="26"/>
      <c r="F370" s="26"/>
      <c r="G370" s="26"/>
      <c r="H370" s="27"/>
      <c r="I370" s="27"/>
      <c r="J370" s="27"/>
      <c r="K370" s="27"/>
      <c r="L370" s="27"/>
      <c r="M370" s="27"/>
      <c r="N370" s="27"/>
      <c r="O370" s="27"/>
    </row>
    <row r="371" spans="1:15" hidden="1">
      <c r="A371" s="26"/>
      <c r="B371" s="26"/>
      <c r="C371" s="26"/>
      <c r="D371" s="26"/>
      <c r="E371" s="26"/>
      <c r="F371" s="26"/>
      <c r="G371" s="26"/>
      <c r="H371" s="27"/>
      <c r="I371" s="27"/>
      <c r="J371" s="27"/>
      <c r="K371" s="27"/>
      <c r="L371" s="27"/>
      <c r="M371" s="27"/>
      <c r="N371" s="27"/>
      <c r="O371" s="27"/>
    </row>
    <row r="372" spans="1:15" hidden="1">
      <c r="A372" s="26"/>
      <c r="B372" s="26"/>
      <c r="C372" s="26"/>
      <c r="D372" s="26"/>
      <c r="E372" s="26"/>
      <c r="F372" s="26"/>
      <c r="G372" s="26"/>
      <c r="H372" s="27"/>
      <c r="I372" s="27"/>
      <c r="J372" s="27"/>
      <c r="K372" s="27"/>
      <c r="L372" s="27"/>
      <c r="M372" s="27"/>
      <c r="N372" s="27"/>
      <c r="O372" s="27"/>
    </row>
    <row r="373" spans="1:15" hidden="1">
      <c r="A373" s="26"/>
      <c r="B373" s="26"/>
      <c r="C373" s="26"/>
      <c r="D373" s="26"/>
      <c r="E373" s="26"/>
      <c r="F373" s="26"/>
      <c r="G373" s="26"/>
      <c r="H373" s="27"/>
      <c r="I373" s="27"/>
      <c r="J373" s="27"/>
      <c r="K373" s="27"/>
      <c r="L373" s="27"/>
      <c r="M373" s="27"/>
      <c r="N373" s="27"/>
      <c r="O373" s="27"/>
    </row>
    <row r="374" spans="1:15" hidden="1">
      <c r="A374" s="26"/>
      <c r="B374" s="26"/>
      <c r="C374" s="26"/>
      <c r="D374" s="26"/>
      <c r="E374" s="26"/>
      <c r="F374" s="26"/>
      <c r="G374" s="26"/>
      <c r="H374" s="27"/>
      <c r="I374" s="27"/>
      <c r="J374" s="27"/>
      <c r="K374" s="27"/>
      <c r="L374" s="27"/>
      <c r="M374" s="27"/>
      <c r="N374" s="27"/>
      <c r="O374" s="27"/>
    </row>
    <row r="375" spans="1:15" hidden="1">
      <c r="A375" s="26"/>
      <c r="B375" s="26"/>
      <c r="C375" s="26"/>
      <c r="D375" s="26"/>
      <c r="E375" s="26"/>
      <c r="F375" s="26"/>
      <c r="G375" s="26"/>
      <c r="H375" s="27"/>
      <c r="I375" s="27"/>
      <c r="J375" s="27"/>
      <c r="K375" s="27"/>
      <c r="L375" s="27"/>
      <c r="M375" s="27"/>
      <c r="N375" s="27"/>
      <c r="O375" s="27"/>
    </row>
    <row r="376" spans="1:15" hidden="1">
      <c r="A376" s="26"/>
      <c r="B376" s="26"/>
      <c r="C376" s="26"/>
      <c r="D376" s="26"/>
      <c r="E376" s="26"/>
      <c r="F376" s="26"/>
      <c r="G376" s="26"/>
      <c r="H376" s="27"/>
      <c r="I376" s="27"/>
      <c r="J376" s="27"/>
      <c r="K376" s="27"/>
      <c r="L376" s="27"/>
      <c r="M376" s="27"/>
      <c r="N376" s="27"/>
      <c r="O376" s="27"/>
    </row>
    <row r="377" spans="1:15" hidden="1">
      <c r="A377" s="26"/>
      <c r="B377" s="26"/>
      <c r="C377" s="26"/>
      <c r="D377" s="26"/>
      <c r="E377" s="26"/>
      <c r="F377" s="26"/>
      <c r="G377" s="26"/>
      <c r="H377" s="27"/>
      <c r="I377" s="27"/>
      <c r="J377" s="27"/>
      <c r="K377" s="27"/>
      <c r="L377" s="27"/>
      <c r="M377" s="27"/>
      <c r="N377" s="27"/>
      <c r="O377" s="27"/>
    </row>
    <row r="378" spans="1:15" hidden="1">
      <c r="A378" s="26"/>
      <c r="B378" s="26"/>
      <c r="C378" s="26"/>
      <c r="D378" s="26"/>
      <c r="E378" s="26"/>
      <c r="F378" s="26"/>
      <c r="G378" s="26"/>
      <c r="H378" s="27"/>
      <c r="I378" s="27"/>
      <c r="J378" s="27"/>
      <c r="K378" s="27"/>
      <c r="L378" s="27"/>
      <c r="M378" s="27"/>
      <c r="N378" s="27"/>
      <c r="O378" s="27"/>
    </row>
    <row r="379" spans="1:15" hidden="1">
      <c r="A379" s="26"/>
      <c r="B379" s="26"/>
      <c r="C379" s="26"/>
      <c r="D379" s="26"/>
      <c r="E379" s="26"/>
      <c r="F379" s="26"/>
      <c r="G379" s="26"/>
      <c r="H379" s="27"/>
      <c r="I379" s="27"/>
      <c r="J379" s="27"/>
      <c r="K379" s="27"/>
      <c r="L379" s="27"/>
      <c r="M379" s="27"/>
      <c r="N379" s="27"/>
      <c r="O379" s="27"/>
    </row>
    <row r="380" spans="1:15" hidden="1">
      <c r="A380" s="26"/>
      <c r="B380" s="26"/>
      <c r="C380" s="26"/>
      <c r="D380" s="26"/>
      <c r="E380" s="26"/>
      <c r="F380" s="26"/>
      <c r="G380" s="26"/>
      <c r="H380" s="27"/>
      <c r="I380" s="27"/>
      <c r="J380" s="27"/>
      <c r="K380" s="27"/>
      <c r="L380" s="27"/>
      <c r="M380" s="27"/>
      <c r="N380" s="27"/>
      <c r="O380" s="27"/>
    </row>
    <row r="381" spans="1:15" hidden="1">
      <c r="A381" s="26"/>
      <c r="B381" s="26"/>
      <c r="C381" s="26"/>
      <c r="D381" s="26"/>
      <c r="E381" s="26"/>
      <c r="F381" s="26"/>
      <c r="G381" s="26"/>
      <c r="H381" s="27"/>
      <c r="I381" s="27"/>
      <c r="J381" s="27"/>
      <c r="K381" s="27"/>
      <c r="L381" s="27"/>
      <c r="M381" s="27"/>
      <c r="N381" s="27"/>
      <c r="O381" s="27"/>
    </row>
    <row r="382" spans="1:15" hidden="1">
      <c r="A382" s="26"/>
      <c r="B382" s="26"/>
      <c r="C382" s="26"/>
      <c r="D382" s="26"/>
      <c r="E382" s="26"/>
      <c r="F382" s="26"/>
      <c r="G382" s="26"/>
      <c r="H382" s="27"/>
      <c r="I382" s="27"/>
      <c r="J382" s="27"/>
      <c r="K382" s="27"/>
      <c r="L382" s="27"/>
      <c r="M382" s="27"/>
      <c r="N382" s="27"/>
      <c r="O382" s="27"/>
    </row>
    <row r="383" spans="1:15" hidden="1">
      <c r="A383" s="26"/>
      <c r="B383" s="26"/>
      <c r="C383" s="26"/>
      <c r="D383" s="26"/>
      <c r="E383" s="26"/>
      <c r="F383" s="26"/>
      <c r="G383" s="26"/>
      <c r="H383" s="27"/>
      <c r="I383" s="27"/>
      <c r="J383" s="27"/>
      <c r="K383" s="27"/>
      <c r="L383" s="27"/>
      <c r="M383" s="27"/>
      <c r="N383" s="27"/>
      <c r="O383" s="27"/>
    </row>
    <row r="384" spans="1:15" hidden="1">
      <c r="A384" s="26"/>
      <c r="B384" s="26"/>
      <c r="C384" s="26"/>
      <c r="D384" s="26"/>
      <c r="E384" s="26"/>
      <c r="F384" s="26"/>
      <c r="G384" s="26"/>
      <c r="H384" s="27"/>
      <c r="I384" s="27"/>
      <c r="J384" s="27"/>
      <c r="K384" s="27"/>
      <c r="L384" s="27"/>
      <c r="M384" s="27"/>
      <c r="N384" s="27"/>
      <c r="O384" s="27"/>
    </row>
    <row r="385" spans="1:15" hidden="1">
      <c r="A385" s="26"/>
      <c r="B385" s="26"/>
      <c r="C385" s="26"/>
      <c r="D385" s="26"/>
      <c r="E385" s="26"/>
      <c r="F385" s="26"/>
      <c r="G385" s="26"/>
      <c r="H385" s="27"/>
      <c r="I385" s="27"/>
      <c r="J385" s="27"/>
      <c r="K385" s="27"/>
      <c r="L385" s="27"/>
      <c r="M385" s="27"/>
      <c r="N385" s="27"/>
      <c r="O385" s="27"/>
    </row>
    <row r="386" spans="1:15" hidden="1">
      <c r="A386" s="26"/>
      <c r="B386" s="26"/>
      <c r="C386" s="26"/>
      <c r="D386" s="26"/>
      <c r="E386" s="26"/>
      <c r="F386" s="26"/>
      <c r="G386" s="26"/>
      <c r="H386" s="27"/>
      <c r="I386" s="27"/>
      <c r="J386" s="27"/>
      <c r="K386" s="27"/>
      <c r="L386" s="27"/>
      <c r="M386" s="27"/>
      <c r="N386" s="27"/>
      <c r="O386" s="27"/>
    </row>
    <row r="387" spans="1:15" hidden="1">
      <c r="A387" s="26"/>
      <c r="B387" s="26"/>
      <c r="C387" s="26"/>
      <c r="D387" s="26"/>
      <c r="E387" s="26"/>
      <c r="F387" s="26"/>
      <c r="G387" s="26"/>
      <c r="H387" s="27"/>
      <c r="I387" s="27"/>
      <c r="J387" s="27"/>
      <c r="K387" s="27"/>
      <c r="L387" s="27"/>
      <c r="M387" s="27"/>
      <c r="N387" s="27"/>
      <c r="O387" s="27"/>
    </row>
    <row r="388" spans="1:15" hidden="1">
      <c r="A388" s="26"/>
      <c r="B388" s="26"/>
      <c r="C388" s="26"/>
      <c r="D388" s="26"/>
      <c r="E388" s="26"/>
      <c r="F388" s="26"/>
      <c r="G388" s="26"/>
      <c r="H388" s="27"/>
      <c r="I388" s="27"/>
      <c r="J388" s="27"/>
      <c r="K388" s="27"/>
      <c r="L388" s="27"/>
      <c r="M388" s="27"/>
      <c r="N388" s="27"/>
      <c r="O388" s="27"/>
    </row>
    <row r="389" spans="1:15" hidden="1">
      <c r="A389" s="26"/>
      <c r="B389" s="26"/>
      <c r="C389" s="26"/>
      <c r="D389" s="26"/>
      <c r="E389" s="26"/>
      <c r="F389" s="26"/>
      <c r="G389" s="26"/>
      <c r="H389" s="27"/>
      <c r="I389" s="27"/>
      <c r="J389" s="27"/>
      <c r="K389" s="27"/>
      <c r="L389" s="27"/>
      <c r="M389" s="27"/>
      <c r="N389" s="27"/>
      <c r="O389" s="27"/>
    </row>
    <row r="390" spans="1:15" hidden="1">
      <c r="A390" s="26"/>
      <c r="B390" s="26"/>
      <c r="C390" s="26"/>
      <c r="D390" s="26"/>
      <c r="E390" s="26"/>
      <c r="F390" s="26"/>
      <c r="G390" s="26"/>
      <c r="H390" s="27"/>
      <c r="I390" s="27"/>
      <c r="J390" s="27"/>
      <c r="K390" s="27"/>
      <c r="L390" s="27"/>
      <c r="M390" s="27"/>
      <c r="N390" s="27"/>
      <c r="O390" s="27"/>
    </row>
    <row r="391" spans="1:15" hidden="1">
      <c r="A391" s="26"/>
      <c r="B391" s="26"/>
      <c r="C391" s="26"/>
      <c r="D391" s="26"/>
      <c r="E391" s="26"/>
      <c r="F391" s="26"/>
      <c r="G391" s="26"/>
      <c r="H391" s="27"/>
      <c r="I391" s="27"/>
      <c r="J391" s="27"/>
      <c r="K391" s="27"/>
      <c r="L391" s="27"/>
      <c r="M391" s="27"/>
      <c r="N391" s="27"/>
      <c r="O391" s="27"/>
    </row>
    <row r="392" spans="1:15" hidden="1">
      <c r="A392" s="26"/>
      <c r="B392" s="26"/>
      <c r="C392" s="26"/>
      <c r="D392" s="26"/>
      <c r="E392" s="26"/>
      <c r="F392" s="26"/>
      <c r="G392" s="26"/>
      <c r="H392" s="27"/>
      <c r="I392" s="27"/>
      <c r="J392" s="27"/>
      <c r="K392" s="27"/>
      <c r="L392" s="27"/>
      <c r="M392" s="27"/>
      <c r="N392" s="27"/>
      <c r="O392" s="27"/>
    </row>
    <row r="393" spans="1:15" hidden="1">
      <c r="A393" s="26"/>
      <c r="B393" s="26"/>
      <c r="C393" s="26"/>
      <c r="D393" s="26"/>
      <c r="E393" s="26"/>
      <c r="F393" s="26"/>
      <c r="G393" s="26"/>
      <c r="H393" s="27"/>
      <c r="I393" s="27"/>
      <c r="J393" s="27"/>
      <c r="K393" s="27"/>
      <c r="L393" s="27"/>
      <c r="M393" s="27"/>
      <c r="N393" s="27"/>
      <c r="O393" s="27"/>
    </row>
    <row r="394" spans="1:15" hidden="1">
      <c r="A394" s="26"/>
      <c r="B394" s="26"/>
      <c r="C394" s="26"/>
      <c r="D394" s="26"/>
      <c r="E394" s="26"/>
      <c r="F394" s="26"/>
      <c r="G394" s="26"/>
      <c r="H394" s="27"/>
      <c r="I394" s="27"/>
      <c r="J394" s="27"/>
      <c r="K394" s="27"/>
      <c r="L394" s="27"/>
      <c r="M394" s="27"/>
      <c r="N394" s="27"/>
      <c r="O394" s="27"/>
    </row>
    <row r="395" spans="1:15" hidden="1">
      <c r="A395" s="26"/>
      <c r="B395" s="26"/>
      <c r="C395" s="26"/>
      <c r="D395" s="26"/>
      <c r="E395" s="26"/>
      <c r="F395" s="26"/>
      <c r="G395" s="26"/>
      <c r="H395" s="27"/>
      <c r="I395" s="27"/>
      <c r="J395" s="27"/>
      <c r="K395" s="27"/>
      <c r="L395" s="27"/>
      <c r="M395" s="27"/>
      <c r="N395" s="27"/>
      <c r="O395" s="27"/>
    </row>
    <row r="396" spans="1:15" hidden="1">
      <c r="A396" s="26"/>
      <c r="B396" s="26"/>
      <c r="C396" s="26"/>
      <c r="D396" s="26"/>
      <c r="E396" s="26"/>
      <c r="F396" s="26"/>
      <c r="G396" s="26"/>
      <c r="H396" s="27"/>
      <c r="I396" s="27"/>
      <c r="J396" s="27"/>
      <c r="K396" s="27"/>
      <c r="L396" s="27"/>
      <c r="M396" s="27"/>
      <c r="N396" s="27"/>
      <c r="O396" s="27"/>
    </row>
    <row r="397" spans="1:15" hidden="1">
      <c r="A397" s="26"/>
      <c r="B397" s="26"/>
      <c r="C397" s="26"/>
      <c r="D397" s="26"/>
      <c r="E397" s="26"/>
      <c r="F397" s="26"/>
      <c r="G397" s="26"/>
      <c r="H397" s="27"/>
      <c r="I397" s="27"/>
      <c r="J397" s="27"/>
      <c r="K397" s="27"/>
      <c r="L397" s="27"/>
      <c r="M397" s="27"/>
      <c r="N397" s="27"/>
      <c r="O397" s="27"/>
    </row>
    <row r="398" spans="1:15" hidden="1">
      <c r="A398" s="26"/>
      <c r="B398" s="26"/>
      <c r="C398" s="26"/>
      <c r="D398" s="26"/>
      <c r="E398" s="26"/>
      <c r="F398" s="26"/>
      <c r="G398" s="26"/>
      <c r="H398" s="27"/>
      <c r="I398" s="27"/>
      <c r="J398" s="27"/>
      <c r="K398" s="27"/>
      <c r="L398" s="27"/>
      <c r="M398" s="27"/>
      <c r="N398" s="27"/>
      <c r="O398" s="27"/>
    </row>
    <row r="399" spans="1:15" hidden="1">
      <c r="A399" s="26"/>
      <c r="B399" s="26"/>
      <c r="C399" s="26"/>
      <c r="D399" s="26"/>
      <c r="E399" s="26"/>
      <c r="F399" s="26"/>
      <c r="G399" s="26"/>
      <c r="H399" s="27"/>
      <c r="I399" s="27"/>
      <c r="J399" s="27"/>
      <c r="K399" s="27"/>
      <c r="L399" s="27"/>
      <c r="M399" s="27"/>
      <c r="N399" s="27"/>
      <c r="O399" s="27"/>
    </row>
    <row r="400" spans="1:15" hidden="1">
      <c r="A400" s="26"/>
      <c r="B400" s="26"/>
      <c r="C400" s="26"/>
      <c r="D400" s="26"/>
      <c r="E400" s="26"/>
      <c r="F400" s="26"/>
      <c r="G400" s="26"/>
      <c r="H400" s="27"/>
      <c r="I400" s="27"/>
      <c r="J400" s="27"/>
      <c r="K400" s="27"/>
      <c r="L400" s="27"/>
      <c r="M400" s="27"/>
      <c r="N400" s="27"/>
      <c r="O400" s="27"/>
    </row>
    <row r="401" spans="1:15" hidden="1">
      <c r="A401" s="26"/>
      <c r="B401" s="26"/>
      <c r="C401" s="26"/>
      <c r="D401" s="26"/>
      <c r="E401" s="26"/>
      <c r="F401" s="26"/>
      <c r="G401" s="26"/>
      <c r="H401" s="27"/>
      <c r="I401" s="27"/>
      <c r="J401" s="27"/>
      <c r="K401" s="27"/>
      <c r="L401" s="27"/>
      <c r="M401" s="27"/>
      <c r="N401" s="27"/>
      <c r="O401" s="27"/>
    </row>
    <row r="402" spans="1:15" hidden="1">
      <c r="A402" s="26"/>
      <c r="B402" s="26"/>
      <c r="C402" s="26"/>
      <c r="D402" s="26"/>
      <c r="E402" s="26"/>
      <c r="F402" s="26"/>
      <c r="G402" s="26"/>
      <c r="H402" s="27"/>
      <c r="I402" s="27"/>
      <c r="J402" s="27"/>
      <c r="K402" s="27"/>
      <c r="L402" s="27"/>
      <c r="M402" s="27"/>
      <c r="N402" s="27"/>
      <c r="O402" s="27"/>
    </row>
    <row r="403" spans="1:15" hidden="1">
      <c r="A403" s="26"/>
      <c r="B403" s="26"/>
      <c r="C403" s="26"/>
      <c r="D403" s="26"/>
      <c r="E403" s="26"/>
      <c r="F403" s="26"/>
      <c r="G403" s="26"/>
      <c r="H403" s="27"/>
      <c r="I403" s="27"/>
      <c r="J403" s="27"/>
      <c r="K403" s="27"/>
      <c r="L403" s="27"/>
      <c r="M403" s="27"/>
      <c r="N403" s="27"/>
      <c r="O403" s="27"/>
    </row>
    <row r="404" spans="1:15" hidden="1">
      <c r="A404" s="26"/>
      <c r="B404" s="26"/>
      <c r="C404" s="26"/>
      <c r="D404" s="26"/>
      <c r="E404" s="26"/>
      <c r="F404" s="26"/>
      <c r="G404" s="26"/>
      <c r="H404" s="27"/>
      <c r="I404" s="27"/>
      <c r="J404" s="27"/>
      <c r="K404" s="27"/>
      <c r="L404" s="27"/>
      <c r="M404" s="27"/>
      <c r="N404" s="27"/>
      <c r="O404" s="27"/>
    </row>
    <row r="405" spans="1:15" hidden="1">
      <c r="A405" s="26"/>
      <c r="B405" s="26"/>
      <c r="C405" s="26"/>
      <c r="D405" s="26"/>
      <c r="E405" s="26"/>
      <c r="F405" s="26"/>
      <c r="G405" s="26"/>
      <c r="H405" s="27"/>
      <c r="I405" s="27"/>
      <c r="J405" s="27"/>
      <c r="K405" s="27"/>
      <c r="L405" s="27"/>
      <c r="M405" s="27"/>
      <c r="N405" s="27"/>
      <c r="O405" s="27"/>
    </row>
    <row r="406" spans="1:15" hidden="1">
      <c r="A406" s="26"/>
      <c r="B406" s="26"/>
      <c r="C406" s="26"/>
      <c r="D406" s="26"/>
      <c r="E406" s="26"/>
      <c r="F406" s="26"/>
      <c r="G406" s="26"/>
      <c r="H406" s="27"/>
      <c r="I406" s="27"/>
      <c r="J406" s="27"/>
      <c r="K406" s="27"/>
      <c r="L406" s="27"/>
      <c r="M406" s="27"/>
      <c r="N406" s="27"/>
      <c r="O406" s="27"/>
    </row>
    <row r="407" spans="1:15" hidden="1">
      <c r="A407" s="26"/>
      <c r="B407" s="26"/>
      <c r="C407" s="26"/>
      <c r="D407" s="26"/>
      <c r="E407" s="26"/>
      <c r="F407" s="26"/>
      <c r="G407" s="26"/>
      <c r="H407" s="27"/>
      <c r="I407" s="27"/>
      <c r="J407" s="27"/>
      <c r="K407" s="27"/>
      <c r="L407" s="27"/>
      <c r="M407" s="27"/>
      <c r="N407" s="27"/>
      <c r="O407" s="27"/>
    </row>
    <row r="408" spans="1:15" hidden="1">
      <c r="A408" s="26"/>
      <c r="B408" s="26"/>
      <c r="C408" s="26"/>
      <c r="D408" s="26"/>
      <c r="E408" s="26"/>
      <c r="F408" s="26"/>
      <c r="G408" s="26"/>
      <c r="H408" s="27"/>
      <c r="I408" s="27"/>
      <c r="J408" s="27"/>
      <c r="K408" s="27"/>
      <c r="L408" s="27"/>
      <c r="M408" s="27"/>
      <c r="N408" s="27"/>
      <c r="O408" s="27"/>
    </row>
    <row r="409" spans="1:15" hidden="1">
      <c r="A409" s="26"/>
      <c r="B409" s="26"/>
      <c r="C409" s="26"/>
      <c r="D409" s="26"/>
      <c r="E409" s="26"/>
      <c r="F409" s="26"/>
      <c r="G409" s="26"/>
      <c r="H409" s="27"/>
      <c r="I409" s="27"/>
      <c r="J409" s="27"/>
      <c r="K409" s="27"/>
      <c r="L409" s="27"/>
      <c r="M409" s="27"/>
      <c r="N409" s="27"/>
      <c r="O409" s="27"/>
    </row>
    <row r="410" spans="1:15" hidden="1">
      <c r="A410" s="26"/>
      <c r="B410" s="26"/>
      <c r="C410" s="26"/>
      <c r="D410" s="26"/>
      <c r="E410" s="26"/>
      <c r="F410" s="26"/>
      <c r="G410" s="26"/>
      <c r="H410" s="27"/>
      <c r="I410" s="27"/>
      <c r="J410" s="27"/>
      <c r="K410" s="27"/>
      <c r="L410" s="27"/>
      <c r="M410" s="27"/>
      <c r="N410" s="27"/>
      <c r="O410" s="27"/>
    </row>
    <row r="411" spans="1:15" hidden="1">
      <c r="A411" s="26"/>
      <c r="B411" s="26"/>
      <c r="C411" s="26"/>
      <c r="D411" s="26"/>
      <c r="E411" s="26"/>
      <c r="F411" s="26"/>
      <c r="G411" s="26"/>
      <c r="H411" s="27"/>
      <c r="I411" s="27"/>
      <c r="J411" s="27"/>
      <c r="K411" s="27"/>
      <c r="L411" s="27"/>
      <c r="M411" s="27"/>
      <c r="N411" s="27"/>
      <c r="O411" s="27"/>
    </row>
    <row r="412" spans="1:15" hidden="1">
      <c r="A412" s="26"/>
      <c r="B412" s="26"/>
      <c r="C412" s="26"/>
      <c r="D412" s="26"/>
      <c r="E412" s="26"/>
      <c r="F412" s="26"/>
      <c r="G412" s="26"/>
      <c r="H412" s="27"/>
      <c r="I412" s="27"/>
      <c r="J412" s="27"/>
      <c r="K412" s="27"/>
      <c r="L412" s="27"/>
      <c r="M412" s="27"/>
      <c r="N412" s="27"/>
      <c r="O412" s="27"/>
    </row>
    <row r="413" spans="1:15" hidden="1">
      <c r="A413" s="26"/>
      <c r="B413" s="26"/>
      <c r="C413" s="26"/>
      <c r="D413" s="26"/>
      <c r="E413" s="26"/>
      <c r="F413" s="26"/>
      <c r="G413" s="26"/>
      <c r="H413" s="27"/>
      <c r="I413" s="27"/>
      <c r="J413" s="27"/>
      <c r="K413" s="27"/>
      <c r="L413" s="27"/>
      <c r="M413" s="27"/>
      <c r="N413" s="27"/>
      <c r="O413" s="27"/>
    </row>
    <row r="414" spans="1:15" hidden="1">
      <c r="A414" s="26"/>
      <c r="B414" s="26"/>
      <c r="C414" s="26"/>
      <c r="D414" s="26"/>
      <c r="E414" s="26"/>
      <c r="F414" s="26"/>
      <c r="G414" s="26"/>
      <c r="H414" s="27"/>
      <c r="I414" s="27"/>
      <c r="J414" s="27"/>
      <c r="K414" s="27"/>
      <c r="L414" s="27"/>
      <c r="M414" s="27"/>
      <c r="N414" s="27"/>
      <c r="O414" s="27"/>
    </row>
    <row r="415" spans="1:15" hidden="1">
      <c r="A415" s="26"/>
      <c r="B415" s="26"/>
      <c r="C415" s="26"/>
      <c r="D415" s="26"/>
      <c r="E415" s="26"/>
      <c r="F415" s="26"/>
      <c r="G415" s="26"/>
      <c r="H415" s="27"/>
      <c r="I415" s="27"/>
      <c r="J415" s="27"/>
      <c r="K415" s="27"/>
      <c r="L415" s="27"/>
      <c r="M415" s="27"/>
      <c r="N415" s="27"/>
      <c r="O415" s="27"/>
    </row>
    <row r="416" spans="1:15" hidden="1">
      <c r="A416" s="26"/>
      <c r="B416" s="26"/>
      <c r="C416" s="26"/>
      <c r="D416" s="26"/>
      <c r="E416" s="26"/>
      <c r="F416" s="26"/>
      <c r="G416" s="26"/>
      <c r="H416" s="27"/>
      <c r="I416" s="27"/>
      <c r="J416" s="27"/>
      <c r="K416" s="27"/>
      <c r="L416" s="27"/>
      <c r="M416" s="27"/>
      <c r="N416" s="27"/>
      <c r="O416" s="27"/>
    </row>
    <row r="417" spans="1:15" hidden="1">
      <c r="A417" s="26"/>
      <c r="B417" s="26"/>
      <c r="C417" s="26"/>
      <c r="D417" s="26"/>
      <c r="E417" s="26"/>
      <c r="F417" s="26"/>
      <c r="G417" s="26"/>
      <c r="H417" s="27"/>
      <c r="I417" s="27"/>
      <c r="J417" s="27"/>
      <c r="K417" s="27"/>
      <c r="L417" s="27"/>
      <c r="M417" s="27"/>
      <c r="N417" s="27"/>
      <c r="O417" s="27"/>
    </row>
    <row r="418" spans="1:15" hidden="1">
      <c r="A418" s="26"/>
      <c r="B418" s="26"/>
      <c r="C418" s="26"/>
      <c r="D418" s="26"/>
      <c r="E418" s="26"/>
      <c r="F418" s="26"/>
      <c r="G418" s="26"/>
      <c r="H418" s="27"/>
      <c r="I418" s="27"/>
      <c r="J418" s="27"/>
      <c r="K418" s="27"/>
      <c r="L418" s="27"/>
      <c r="M418" s="27"/>
      <c r="N418" s="27"/>
      <c r="O418" s="27"/>
    </row>
    <row r="419" spans="1:15" hidden="1">
      <c r="A419" s="26"/>
      <c r="B419" s="26"/>
      <c r="C419" s="26"/>
      <c r="D419" s="26"/>
      <c r="E419" s="26"/>
      <c r="F419" s="26"/>
      <c r="G419" s="26"/>
      <c r="H419" s="27"/>
      <c r="I419" s="27"/>
      <c r="J419" s="27"/>
      <c r="K419" s="27"/>
      <c r="L419" s="27"/>
      <c r="M419" s="27"/>
      <c r="N419" s="27"/>
      <c r="O419" s="27"/>
    </row>
    <row r="420" spans="1:15" hidden="1">
      <c r="A420" s="26"/>
      <c r="B420" s="26"/>
      <c r="C420" s="26"/>
      <c r="D420" s="26"/>
      <c r="E420" s="26"/>
      <c r="F420" s="26"/>
      <c r="G420" s="26"/>
      <c r="H420" s="27"/>
      <c r="I420" s="27"/>
      <c r="J420" s="27"/>
      <c r="K420" s="27"/>
      <c r="L420" s="27"/>
      <c r="M420" s="27"/>
      <c r="N420" s="27"/>
      <c r="O420" s="27"/>
    </row>
    <row r="421" spans="1:15" hidden="1">
      <c r="A421" s="26"/>
      <c r="B421" s="26"/>
      <c r="C421" s="26"/>
      <c r="D421" s="26"/>
      <c r="E421" s="26"/>
      <c r="F421" s="26"/>
      <c r="G421" s="26"/>
      <c r="H421" s="27"/>
      <c r="I421" s="27"/>
      <c r="J421" s="27"/>
      <c r="K421" s="27"/>
      <c r="L421" s="27"/>
      <c r="M421" s="27"/>
      <c r="N421" s="27"/>
      <c r="O421" s="27"/>
    </row>
    <row r="422" spans="1:15" hidden="1">
      <c r="A422" s="26"/>
      <c r="B422" s="26"/>
      <c r="C422" s="26"/>
      <c r="D422" s="26"/>
      <c r="E422" s="26"/>
      <c r="F422" s="26"/>
      <c r="G422" s="26"/>
      <c r="H422" s="27"/>
      <c r="I422" s="27"/>
      <c r="J422" s="27"/>
      <c r="K422" s="27"/>
      <c r="L422" s="27"/>
      <c r="M422" s="27"/>
      <c r="N422" s="27"/>
      <c r="O422" s="27"/>
    </row>
    <row r="423" spans="1:15" hidden="1">
      <c r="A423" s="26"/>
      <c r="B423" s="26"/>
      <c r="C423" s="26"/>
      <c r="D423" s="26"/>
      <c r="E423" s="26"/>
      <c r="F423" s="26"/>
      <c r="G423" s="26"/>
      <c r="H423" s="27"/>
      <c r="I423" s="27"/>
      <c r="J423" s="27"/>
      <c r="K423" s="27"/>
      <c r="L423" s="27"/>
      <c r="M423" s="27"/>
      <c r="N423" s="27"/>
      <c r="O423" s="27"/>
    </row>
    <row r="424" spans="1:15" hidden="1">
      <c r="A424" s="26"/>
      <c r="B424" s="26"/>
      <c r="C424" s="26"/>
      <c r="D424" s="26"/>
      <c r="E424" s="26"/>
      <c r="F424" s="26"/>
      <c r="G424" s="26"/>
      <c r="H424" s="27"/>
      <c r="I424" s="27"/>
      <c r="J424" s="27"/>
      <c r="K424" s="27"/>
      <c r="L424" s="27"/>
      <c r="M424" s="27"/>
      <c r="N424" s="27"/>
      <c r="O424" s="27"/>
    </row>
    <row r="425" spans="1:15" hidden="1">
      <c r="A425" s="26"/>
      <c r="B425" s="26"/>
      <c r="C425" s="26"/>
      <c r="D425" s="26"/>
      <c r="E425" s="26"/>
      <c r="F425" s="26"/>
      <c r="G425" s="26"/>
      <c r="H425" s="27"/>
      <c r="I425" s="27"/>
      <c r="J425" s="27"/>
      <c r="K425" s="27"/>
      <c r="L425" s="27"/>
      <c r="M425" s="27"/>
      <c r="N425" s="27"/>
      <c r="O425" s="27"/>
    </row>
    <row r="426" spans="1:15" hidden="1">
      <c r="A426" s="26"/>
      <c r="B426" s="26"/>
      <c r="C426" s="26"/>
      <c r="D426" s="26"/>
      <c r="E426" s="26"/>
      <c r="F426" s="26"/>
      <c r="G426" s="26"/>
      <c r="H426" s="27"/>
      <c r="I426" s="27"/>
      <c r="J426" s="27"/>
      <c r="K426" s="27"/>
      <c r="L426" s="27"/>
      <c r="M426" s="27"/>
      <c r="N426" s="27"/>
      <c r="O426" s="27"/>
    </row>
    <row r="427" spans="1:15" hidden="1">
      <c r="A427" s="26"/>
      <c r="B427" s="26"/>
      <c r="C427" s="26"/>
      <c r="D427" s="26"/>
      <c r="E427" s="26"/>
      <c r="F427" s="26"/>
      <c r="G427" s="26"/>
      <c r="H427" s="27"/>
      <c r="I427" s="27"/>
      <c r="J427" s="27"/>
      <c r="K427" s="27"/>
      <c r="L427" s="27"/>
      <c r="M427" s="27"/>
      <c r="N427" s="27"/>
      <c r="O427" s="27"/>
    </row>
    <row r="428" spans="1:15" hidden="1">
      <c r="A428" s="26"/>
      <c r="B428" s="26"/>
      <c r="C428" s="26"/>
      <c r="D428" s="26"/>
      <c r="E428" s="26"/>
      <c r="F428" s="26"/>
      <c r="G428" s="26"/>
      <c r="H428" s="27"/>
      <c r="I428" s="27"/>
      <c r="J428" s="27"/>
      <c r="K428" s="27"/>
      <c r="L428" s="27"/>
      <c r="M428" s="27"/>
      <c r="N428" s="27"/>
      <c r="O428" s="27"/>
    </row>
    <row r="429" spans="1:15" hidden="1">
      <c r="A429" s="26"/>
      <c r="B429" s="26"/>
      <c r="C429" s="26"/>
      <c r="D429" s="26"/>
      <c r="E429" s="26"/>
      <c r="F429" s="26"/>
      <c r="G429" s="26"/>
      <c r="H429" s="27"/>
      <c r="I429" s="27"/>
      <c r="J429" s="27"/>
      <c r="K429" s="27"/>
      <c r="L429" s="27"/>
      <c r="M429" s="27"/>
      <c r="N429" s="27"/>
      <c r="O429" s="27"/>
    </row>
    <row r="430" spans="1:15" hidden="1">
      <c r="A430" s="26"/>
      <c r="B430" s="26"/>
      <c r="C430" s="26"/>
      <c r="D430" s="26"/>
      <c r="E430" s="26"/>
      <c r="F430" s="26"/>
      <c r="G430" s="26"/>
      <c r="H430" s="27"/>
      <c r="I430" s="27"/>
      <c r="J430" s="27"/>
      <c r="K430" s="27"/>
      <c r="L430" s="27"/>
      <c r="M430" s="27"/>
      <c r="N430" s="27"/>
      <c r="O430" s="27"/>
    </row>
    <row r="431" spans="1:15" hidden="1">
      <c r="A431" s="26"/>
      <c r="B431" s="26"/>
      <c r="C431" s="26"/>
      <c r="D431" s="26"/>
      <c r="E431" s="26"/>
      <c r="F431" s="26"/>
      <c r="G431" s="26"/>
      <c r="H431" s="27"/>
      <c r="I431" s="27"/>
      <c r="J431" s="27"/>
      <c r="K431" s="27"/>
      <c r="L431" s="27"/>
      <c r="M431" s="27"/>
      <c r="N431" s="27"/>
      <c r="O431" s="27"/>
    </row>
    <row r="432" spans="1:15" hidden="1">
      <c r="A432" s="26"/>
      <c r="B432" s="26"/>
      <c r="C432" s="26"/>
      <c r="D432" s="26"/>
      <c r="E432" s="26"/>
      <c r="F432" s="26"/>
      <c r="G432" s="26"/>
      <c r="H432" s="27"/>
      <c r="I432" s="27"/>
      <c r="J432" s="27"/>
      <c r="K432" s="27"/>
      <c r="L432" s="27"/>
      <c r="M432" s="27"/>
      <c r="N432" s="27"/>
      <c r="O432" s="27"/>
    </row>
    <row r="433" spans="1:15" hidden="1">
      <c r="A433" s="26"/>
      <c r="B433" s="26"/>
      <c r="C433" s="26"/>
      <c r="D433" s="26"/>
      <c r="E433" s="26"/>
      <c r="F433" s="26"/>
      <c r="G433" s="26"/>
      <c r="H433" s="27"/>
      <c r="I433" s="27"/>
      <c r="J433" s="27"/>
      <c r="K433" s="27"/>
      <c r="L433" s="27"/>
      <c r="M433" s="27"/>
      <c r="N433" s="27"/>
      <c r="O433" s="27"/>
    </row>
    <row r="434" spans="1:15" hidden="1">
      <c r="A434" s="26"/>
      <c r="B434" s="26"/>
      <c r="C434" s="26"/>
      <c r="D434" s="26"/>
      <c r="E434" s="26"/>
      <c r="F434" s="26"/>
      <c r="G434" s="26"/>
      <c r="H434" s="27"/>
      <c r="I434" s="27"/>
      <c r="J434" s="27"/>
      <c r="K434" s="27"/>
      <c r="L434" s="27"/>
      <c r="M434" s="27"/>
      <c r="N434" s="27"/>
      <c r="O434" s="27"/>
    </row>
    <row r="435" spans="1:15" hidden="1">
      <c r="A435" s="26"/>
      <c r="B435" s="26"/>
      <c r="C435" s="26"/>
      <c r="D435" s="26"/>
      <c r="E435" s="26"/>
      <c r="F435" s="26"/>
      <c r="G435" s="26"/>
      <c r="H435" s="27"/>
      <c r="I435" s="27"/>
      <c r="J435" s="27"/>
      <c r="K435" s="27"/>
      <c r="L435" s="27"/>
      <c r="M435" s="27"/>
      <c r="N435" s="27"/>
      <c r="O435" s="27"/>
    </row>
    <row r="436" spans="1:15" hidden="1">
      <c r="A436" s="26"/>
      <c r="B436" s="26"/>
      <c r="C436" s="26"/>
      <c r="D436" s="26"/>
      <c r="E436" s="26"/>
      <c r="F436" s="26"/>
      <c r="G436" s="26"/>
      <c r="H436" s="27"/>
      <c r="I436" s="27"/>
      <c r="J436" s="27"/>
      <c r="K436" s="27"/>
      <c r="L436" s="27"/>
      <c r="M436" s="27"/>
      <c r="N436" s="27"/>
      <c r="O436" s="27"/>
    </row>
    <row r="437" spans="1:15" hidden="1">
      <c r="A437" s="26"/>
      <c r="B437" s="26"/>
      <c r="C437" s="26"/>
      <c r="D437" s="26"/>
      <c r="E437" s="26"/>
      <c r="F437" s="26"/>
      <c r="G437" s="26"/>
      <c r="H437" s="27"/>
      <c r="I437" s="27"/>
      <c r="J437" s="27"/>
      <c r="K437" s="27"/>
      <c r="L437" s="27"/>
      <c r="M437" s="27"/>
      <c r="N437" s="27"/>
      <c r="O437" s="27"/>
    </row>
    <row r="438" spans="1:15" hidden="1">
      <c r="A438" s="26"/>
      <c r="B438" s="26"/>
      <c r="C438" s="26"/>
      <c r="D438" s="26"/>
      <c r="E438" s="26"/>
      <c r="F438" s="26"/>
      <c r="G438" s="26"/>
      <c r="H438" s="27"/>
      <c r="I438" s="27"/>
      <c r="J438" s="27"/>
      <c r="K438" s="27"/>
      <c r="L438" s="27"/>
      <c r="M438" s="27"/>
      <c r="N438" s="27"/>
      <c r="O438" s="27"/>
    </row>
    <row r="439" spans="1:15" hidden="1">
      <c r="A439" s="26"/>
      <c r="B439" s="26"/>
      <c r="C439" s="26"/>
      <c r="D439" s="26"/>
      <c r="E439" s="26"/>
      <c r="F439" s="26"/>
      <c r="G439" s="26"/>
      <c r="H439" s="27"/>
      <c r="I439" s="27"/>
      <c r="J439" s="27"/>
      <c r="K439" s="27"/>
      <c r="L439" s="27"/>
      <c r="M439" s="27"/>
      <c r="N439" s="27"/>
      <c r="O439" s="27"/>
    </row>
    <row r="440" spans="1:15" hidden="1">
      <c r="A440" s="26"/>
      <c r="B440" s="26"/>
      <c r="C440" s="26"/>
      <c r="D440" s="26"/>
      <c r="E440" s="26"/>
      <c r="F440" s="26"/>
      <c r="G440" s="26"/>
      <c r="H440" s="27"/>
      <c r="I440" s="27"/>
      <c r="J440" s="27"/>
      <c r="K440" s="27"/>
      <c r="L440" s="27"/>
      <c r="M440" s="27"/>
      <c r="N440" s="27"/>
      <c r="O440" s="27"/>
    </row>
    <row r="441" spans="1:15" hidden="1">
      <c r="A441" s="26"/>
      <c r="B441" s="26"/>
      <c r="C441" s="26"/>
      <c r="D441" s="26"/>
      <c r="E441" s="26"/>
      <c r="F441" s="26"/>
      <c r="G441" s="26"/>
      <c r="H441" s="27"/>
      <c r="I441" s="27"/>
      <c r="J441" s="27"/>
      <c r="K441" s="27"/>
      <c r="L441" s="27"/>
      <c r="M441" s="27"/>
      <c r="N441" s="27"/>
      <c r="O441" s="27"/>
    </row>
    <row r="442" spans="1:15" hidden="1">
      <c r="A442" s="26"/>
      <c r="B442" s="26"/>
      <c r="C442" s="26"/>
      <c r="D442" s="26"/>
      <c r="E442" s="26"/>
      <c r="F442" s="26"/>
      <c r="G442" s="26"/>
      <c r="H442" s="27"/>
      <c r="I442" s="27"/>
      <c r="J442" s="27"/>
      <c r="K442" s="27"/>
      <c r="L442" s="27"/>
      <c r="M442" s="27"/>
      <c r="N442" s="27"/>
      <c r="O442" s="27"/>
    </row>
    <row r="443" spans="1:15" hidden="1">
      <c r="A443" s="26"/>
      <c r="B443" s="26"/>
      <c r="C443" s="26"/>
      <c r="D443" s="26"/>
      <c r="E443" s="26"/>
      <c r="F443" s="26"/>
      <c r="G443" s="26"/>
      <c r="H443" s="27"/>
      <c r="I443" s="27"/>
      <c r="J443" s="27"/>
      <c r="K443" s="27"/>
      <c r="L443" s="27"/>
      <c r="M443" s="27"/>
      <c r="N443" s="27"/>
      <c r="O443" s="27"/>
    </row>
    <row r="444" spans="1:15" hidden="1">
      <c r="A444" s="26"/>
      <c r="B444" s="26"/>
      <c r="C444" s="26"/>
      <c r="D444" s="26"/>
      <c r="E444" s="26"/>
      <c r="F444" s="26"/>
      <c r="G444" s="26"/>
      <c r="H444" s="27"/>
      <c r="I444" s="27"/>
      <c r="J444" s="27"/>
      <c r="K444" s="27"/>
      <c r="L444" s="27"/>
      <c r="M444" s="27"/>
      <c r="N444" s="27"/>
      <c r="O444" s="27"/>
    </row>
    <row r="445" spans="1:15" hidden="1">
      <c r="A445" s="26"/>
      <c r="B445" s="26"/>
      <c r="C445" s="26"/>
      <c r="D445" s="26"/>
      <c r="E445" s="26"/>
      <c r="F445" s="26"/>
      <c r="G445" s="26"/>
      <c r="H445" s="27"/>
      <c r="I445" s="27"/>
      <c r="J445" s="27"/>
      <c r="K445" s="27"/>
      <c r="L445" s="27"/>
      <c r="M445" s="27"/>
      <c r="N445" s="27"/>
      <c r="O445" s="27"/>
    </row>
    <row r="446" spans="1:15" hidden="1">
      <c r="A446" s="26"/>
      <c r="B446" s="26"/>
      <c r="C446" s="26"/>
      <c r="D446" s="26"/>
      <c r="E446" s="26"/>
      <c r="F446" s="26"/>
      <c r="G446" s="26"/>
      <c r="H446" s="27"/>
      <c r="I446" s="27"/>
      <c r="J446" s="27"/>
      <c r="K446" s="27"/>
      <c r="L446" s="27"/>
      <c r="M446" s="27"/>
      <c r="N446" s="27"/>
      <c r="O446" s="27"/>
    </row>
    <row r="447" spans="1:15" hidden="1">
      <c r="A447" s="26"/>
      <c r="B447" s="26"/>
      <c r="C447" s="26"/>
      <c r="D447" s="26"/>
      <c r="E447" s="26"/>
      <c r="F447" s="26"/>
      <c r="G447" s="26"/>
      <c r="H447" s="27"/>
      <c r="I447" s="27"/>
      <c r="J447" s="27"/>
      <c r="K447" s="27"/>
      <c r="L447" s="27"/>
      <c r="M447" s="27"/>
      <c r="N447" s="27"/>
      <c r="O447" s="27"/>
    </row>
    <row r="448" spans="1:15" hidden="1">
      <c r="A448" s="26"/>
      <c r="B448" s="26"/>
      <c r="C448" s="26"/>
      <c r="D448" s="26"/>
      <c r="E448" s="26"/>
      <c r="F448" s="26"/>
      <c r="G448" s="26"/>
      <c r="H448" s="27"/>
      <c r="I448" s="27"/>
      <c r="J448" s="27"/>
      <c r="K448" s="27"/>
      <c r="L448" s="27"/>
      <c r="M448" s="27"/>
      <c r="N448" s="27"/>
      <c r="O448" s="27"/>
    </row>
    <row r="449" spans="1:15" hidden="1">
      <c r="A449" s="26"/>
      <c r="B449" s="26"/>
      <c r="C449" s="26"/>
      <c r="D449" s="26"/>
      <c r="E449" s="26"/>
      <c r="F449" s="26"/>
      <c r="G449" s="26"/>
      <c r="H449" s="27"/>
      <c r="I449" s="27"/>
      <c r="J449" s="27"/>
      <c r="K449" s="27"/>
      <c r="L449" s="27"/>
      <c r="M449" s="27"/>
      <c r="N449" s="27"/>
      <c r="O449" s="27"/>
    </row>
    <row r="450" spans="1:15" hidden="1">
      <c r="A450" s="26"/>
      <c r="B450" s="26"/>
      <c r="C450" s="26"/>
      <c r="D450" s="26"/>
      <c r="E450" s="26"/>
      <c r="F450" s="26"/>
      <c r="G450" s="26"/>
      <c r="H450" s="27"/>
      <c r="I450" s="27"/>
      <c r="J450" s="27"/>
      <c r="K450" s="27"/>
      <c r="L450" s="27"/>
      <c r="M450" s="27"/>
      <c r="N450" s="27"/>
      <c r="O450" s="27"/>
    </row>
    <row r="451" spans="1:15" hidden="1">
      <c r="A451" s="26"/>
      <c r="B451" s="26"/>
      <c r="C451" s="26"/>
      <c r="D451" s="26"/>
      <c r="E451" s="26"/>
      <c r="F451" s="26"/>
      <c r="G451" s="26"/>
      <c r="H451" s="27"/>
      <c r="I451" s="27"/>
      <c r="J451" s="27"/>
      <c r="K451" s="27"/>
      <c r="L451" s="27"/>
      <c r="M451" s="27"/>
      <c r="N451" s="27"/>
      <c r="O451" s="27"/>
    </row>
    <row r="452" spans="1:15" hidden="1">
      <c r="A452" s="26"/>
      <c r="B452" s="26"/>
      <c r="C452" s="26"/>
      <c r="D452" s="26"/>
      <c r="E452" s="26"/>
      <c r="F452" s="26"/>
      <c r="G452" s="26"/>
      <c r="H452" s="27"/>
      <c r="I452" s="27"/>
      <c r="J452" s="27"/>
      <c r="K452" s="27"/>
      <c r="L452" s="27"/>
      <c r="M452" s="27"/>
      <c r="N452" s="27"/>
      <c r="O452" s="27"/>
    </row>
    <row r="453" spans="1:15" hidden="1">
      <c r="A453" s="26"/>
      <c r="B453" s="26"/>
      <c r="C453" s="26"/>
      <c r="D453" s="26"/>
      <c r="E453" s="26"/>
      <c r="F453" s="26"/>
      <c r="G453" s="26"/>
      <c r="H453" s="27"/>
      <c r="I453" s="27"/>
      <c r="J453" s="27"/>
      <c r="K453" s="27"/>
      <c r="L453" s="27"/>
      <c r="M453" s="27"/>
      <c r="N453" s="27"/>
      <c r="O453" s="27"/>
    </row>
    <row r="454" spans="1:15" hidden="1">
      <c r="A454" s="26"/>
      <c r="B454" s="26"/>
      <c r="C454" s="26"/>
      <c r="D454" s="26"/>
      <c r="E454" s="26"/>
      <c r="F454" s="26"/>
      <c r="G454" s="26"/>
      <c r="H454" s="27"/>
      <c r="I454" s="27"/>
      <c r="J454" s="27"/>
      <c r="K454" s="27"/>
      <c r="L454" s="27"/>
      <c r="M454" s="27"/>
      <c r="N454" s="27"/>
      <c r="O454" s="27"/>
    </row>
    <row r="455" spans="1:15" hidden="1">
      <c r="A455" s="26"/>
      <c r="B455" s="26"/>
      <c r="C455" s="26"/>
      <c r="D455" s="26"/>
      <c r="E455" s="26"/>
      <c r="F455" s="26"/>
      <c r="G455" s="26"/>
      <c r="H455" s="27"/>
      <c r="I455" s="27"/>
      <c r="J455" s="27"/>
      <c r="K455" s="27"/>
      <c r="L455" s="27"/>
      <c r="M455" s="27"/>
      <c r="N455" s="27"/>
      <c r="O455" s="27"/>
    </row>
    <row r="456" spans="1:15" hidden="1">
      <c r="A456" s="26"/>
      <c r="B456" s="26"/>
      <c r="C456" s="26"/>
      <c r="D456" s="26"/>
      <c r="E456" s="26"/>
      <c r="F456" s="26"/>
      <c r="G456" s="26"/>
      <c r="H456" s="27"/>
      <c r="I456" s="27"/>
      <c r="J456" s="27"/>
      <c r="K456" s="27"/>
      <c r="L456" s="27"/>
      <c r="M456" s="27"/>
      <c r="N456" s="27"/>
      <c r="O456" s="27"/>
    </row>
    <row r="457" spans="1:15" hidden="1">
      <c r="A457" s="26"/>
      <c r="B457" s="26"/>
      <c r="C457" s="26"/>
      <c r="D457" s="26"/>
      <c r="E457" s="26"/>
      <c r="F457" s="26"/>
      <c r="G457" s="26"/>
      <c r="H457" s="27"/>
      <c r="I457" s="27"/>
      <c r="J457" s="27"/>
      <c r="K457" s="27"/>
      <c r="L457" s="27"/>
      <c r="M457" s="27"/>
      <c r="N457" s="27"/>
      <c r="O457" s="27"/>
    </row>
    <row r="458" spans="1:15" hidden="1">
      <c r="A458" s="26"/>
      <c r="B458" s="26"/>
      <c r="C458" s="26"/>
      <c r="D458" s="26"/>
      <c r="E458" s="26"/>
      <c r="F458" s="26"/>
      <c r="G458" s="26"/>
      <c r="H458" s="27"/>
      <c r="I458" s="27"/>
      <c r="J458" s="27"/>
      <c r="K458" s="27"/>
      <c r="L458" s="27"/>
      <c r="M458" s="27"/>
      <c r="N458" s="27"/>
      <c r="O458" s="27"/>
    </row>
    <row r="459" spans="1:15" hidden="1">
      <c r="A459" s="26"/>
      <c r="B459" s="26"/>
      <c r="C459" s="26"/>
      <c r="D459" s="26"/>
      <c r="E459" s="26"/>
      <c r="F459" s="26"/>
      <c r="G459" s="26"/>
      <c r="H459" s="27"/>
      <c r="I459" s="27"/>
      <c r="J459" s="27"/>
      <c r="K459" s="27"/>
      <c r="L459" s="27"/>
      <c r="M459" s="27"/>
      <c r="N459" s="27"/>
      <c r="O459" s="27"/>
    </row>
    <row r="460" spans="1:15" hidden="1">
      <c r="A460" s="26"/>
      <c r="B460" s="26"/>
      <c r="C460" s="26"/>
      <c r="D460" s="26"/>
      <c r="E460" s="26"/>
      <c r="F460" s="26"/>
      <c r="G460" s="26"/>
      <c r="H460" s="27"/>
      <c r="I460" s="27"/>
      <c r="J460" s="27"/>
      <c r="K460" s="27"/>
      <c r="L460" s="27"/>
      <c r="M460" s="27"/>
      <c r="N460" s="27"/>
      <c r="O460" s="27"/>
    </row>
    <row r="461" spans="1:15" hidden="1">
      <c r="A461" s="26"/>
      <c r="B461" s="26"/>
      <c r="C461" s="26"/>
      <c r="D461" s="26"/>
      <c r="E461" s="26"/>
      <c r="F461" s="26"/>
      <c r="G461" s="26"/>
      <c r="H461" s="27"/>
      <c r="I461" s="27"/>
      <c r="J461" s="27"/>
      <c r="K461" s="27"/>
      <c r="L461" s="27"/>
      <c r="M461" s="27"/>
      <c r="N461" s="27"/>
      <c r="O461" s="27"/>
    </row>
    <row r="462" spans="1:15" hidden="1">
      <c r="A462" s="26"/>
      <c r="B462" s="26"/>
      <c r="C462" s="26"/>
      <c r="D462" s="26"/>
      <c r="E462" s="26"/>
      <c r="F462" s="26"/>
      <c r="G462" s="26"/>
      <c r="H462" s="27"/>
      <c r="I462" s="27"/>
      <c r="J462" s="27"/>
      <c r="K462" s="27"/>
      <c r="L462" s="27"/>
      <c r="M462" s="27"/>
      <c r="N462" s="27"/>
      <c r="O462" s="27"/>
    </row>
    <row r="463" spans="1:15" hidden="1">
      <c r="A463" s="26"/>
      <c r="B463" s="26"/>
      <c r="C463" s="26"/>
      <c r="D463" s="26"/>
      <c r="E463" s="26"/>
      <c r="F463" s="26"/>
      <c r="G463" s="26"/>
      <c r="H463" s="27"/>
      <c r="I463" s="27"/>
      <c r="J463" s="27"/>
      <c r="K463" s="27"/>
      <c r="L463" s="27"/>
      <c r="M463" s="27"/>
      <c r="N463" s="27"/>
      <c r="O463" s="27"/>
    </row>
    <row r="464" spans="1:15" hidden="1">
      <c r="A464" s="26"/>
      <c r="B464" s="26"/>
      <c r="C464" s="26"/>
      <c r="D464" s="26"/>
      <c r="E464" s="26"/>
      <c r="F464" s="26"/>
      <c r="G464" s="26"/>
      <c r="H464" s="27"/>
      <c r="I464" s="27"/>
      <c r="J464" s="27"/>
      <c r="K464" s="27"/>
      <c r="L464" s="27"/>
      <c r="M464" s="27"/>
      <c r="N464" s="27"/>
      <c r="O464" s="27"/>
    </row>
    <row r="465" spans="1:15" hidden="1">
      <c r="A465" s="26"/>
      <c r="B465" s="26"/>
      <c r="C465" s="26"/>
      <c r="D465" s="26"/>
      <c r="E465" s="26"/>
      <c r="F465" s="26"/>
      <c r="G465" s="26"/>
      <c r="H465" s="27"/>
      <c r="I465" s="27"/>
      <c r="J465" s="27"/>
      <c r="K465" s="27"/>
      <c r="L465" s="27"/>
      <c r="M465" s="27"/>
      <c r="N465" s="27"/>
      <c r="O465" s="27"/>
    </row>
    <row r="466" spans="1:15" hidden="1">
      <c r="A466" s="26"/>
      <c r="B466" s="26"/>
      <c r="C466" s="26"/>
      <c r="D466" s="26"/>
      <c r="E466" s="26"/>
      <c r="F466" s="26"/>
      <c r="G466" s="26"/>
      <c r="H466" s="27"/>
      <c r="I466" s="27"/>
      <c r="J466" s="27"/>
      <c r="K466" s="27"/>
      <c r="L466" s="27"/>
      <c r="M466" s="27"/>
      <c r="N466" s="27"/>
      <c r="O466" s="27"/>
    </row>
    <row r="467" spans="1:15" hidden="1">
      <c r="A467" s="26"/>
      <c r="B467" s="26"/>
      <c r="C467" s="26"/>
      <c r="D467" s="26"/>
      <c r="E467" s="26"/>
      <c r="F467" s="26"/>
      <c r="G467" s="26"/>
      <c r="H467" s="27"/>
      <c r="I467" s="27"/>
      <c r="J467" s="27"/>
      <c r="K467" s="27"/>
      <c r="L467" s="27"/>
      <c r="M467" s="27"/>
      <c r="N467" s="27"/>
      <c r="O467" s="27"/>
    </row>
    <row r="468" spans="1:15" hidden="1">
      <c r="A468" s="26"/>
      <c r="B468" s="26"/>
      <c r="C468" s="26"/>
      <c r="D468" s="26"/>
      <c r="E468" s="26"/>
      <c r="F468" s="26"/>
      <c r="G468" s="26"/>
      <c r="H468" s="27"/>
      <c r="I468" s="27"/>
      <c r="J468" s="27"/>
      <c r="K468" s="27"/>
      <c r="L468" s="27"/>
      <c r="M468" s="27"/>
      <c r="N468" s="27"/>
      <c r="O468" s="27"/>
    </row>
    <row r="469" spans="1:15" hidden="1">
      <c r="A469" s="26"/>
      <c r="B469" s="26"/>
      <c r="C469" s="26"/>
      <c r="D469" s="26"/>
      <c r="E469" s="26"/>
      <c r="F469" s="26"/>
      <c r="G469" s="26"/>
      <c r="H469" s="27"/>
      <c r="I469" s="27"/>
      <c r="J469" s="27"/>
      <c r="K469" s="27"/>
      <c r="L469" s="27"/>
      <c r="M469" s="27"/>
      <c r="N469" s="27"/>
      <c r="O469" s="27"/>
    </row>
    <row r="470" spans="1:15" hidden="1">
      <c r="A470" s="26"/>
      <c r="B470" s="26"/>
      <c r="C470" s="26"/>
      <c r="D470" s="26"/>
      <c r="E470" s="26"/>
      <c r="F470" s="26"/>
      <c r="G470" s="26"/>
      <c r="H470" s="27"/>
      <c r="I470" s="27"/>
      <c r="J470" s="27"/>
      <c r="K470" s="27"/>
      <c r="L470" s="27"/>
      <c r="M470" s="27"/>
      <c r="N470" s="27"/>
      <c r="O470" s="27"/>
    </row>
    <row r="471" spans="1:15" hidden="1">
      <c r="A471" s="26"/>
      <c r="B471" s="26"/>
      <c r="C471" s="26"/>
      <c r="D471" s="26"/>
      <c r="E471" s="26"/>
      <c r="F471" s="26"/>
      <c r="G471" s="26"/>
      <c r="H471" s="27"/>
      <c r="I471" s="27"/>
      <c r="J471" s="27"/>
      <c r="K471" s="27"/>
      <c r="L471" s="27"/>
      <c r="M471" s="27"/>
      <c r="N471" s="27"/>
      <c r="O471" s="27"/>
    </row>
    <row r="472" spans="1:15" hidden="1">
      <c r="A472" s="26"/>
      <c r="B472" s="26"/>
      <c r="C472" s="26"/>
      <c r="D472" s="26"/>
      <c r="E472" s="26"/>
      <c r="F472" s="26"/>
      <c r="G472" s="26"/>
      <c r="H472" s="27"/>
      <c r="I472" s="27"/>
      <c r="J472" s="27"/>
      <c r="K472" s="27"/>
      <c r="L472" s="27"/>
      <c r="M472" s="27"/>
      <c r="N472" s="27"/>
      <c r="O472" s="27"/>
    </row>
    <row r="473" spans="1:15" hidden="1">
      <c r="A473" s="26"/>
      <c r="B473" s="26"/>
      <c r="C473" s="26"/>
      <c r="D473" s="26"/>
      <c r="E473" s="26"/>
      <c r="F473" s="26"/>
      <c r="G473" s="26"/>
      <c r="H473" s="27"/>
      <c r="I473" s="27"/>
      <c r="J473" s="27"/>
      <c r="K473" s="27"/>
      <c r="L473" s="27"/>
      <c r="M473" s="27"/>
      <c r="N473" s="27"/>
      <c r="O473" s="27"/>
    </row>
    <row r="474" spans="1:15" hidden="1">
      <c r="A474" s="26"/>
      <c r="B474" s="26"/>
      <c r="C474" s="26"/>
      <c r="D474" s="26"/>
      <c r="E474" s="26"/>
      <c r="F474" s="26"/>
      <c r="G474" s="26"/>
      <c r="H474" s="27"/>
      <c r="I474" s="27"/>
      <c r="J474" s="27"/>
      <c r="K474" s="27"/>
      <c r="L474" s="27"/>
      <c r="M474" s="27"/>
      <c r="N474" s="27"/>
      <c r="O474" s="27"/>
    </row>
    <row r="475" spans="1:15" hidden="1">
      <c r="A475" s="26"/>
      <c r="B475" s="26"/>
      <c r="C475" s="26"/>
      <c r="D475" s="26"/>
      <c r="E475" s="26"/>
      <c r="F475" s="26"/>
      <c r="G475" s="26"/>
      <c r="H475" s="27"/>
      <c r="I475" s="27"/>
      <c r="J475" s="27"/>
      <c r="K475" s="27"/>
      <c r="L475" s="27"/>
      <c r="M475" s="27"/>
      <c r="N475" s="27"/>
      <c r="O475" s="27"/>
    </row>
    <row r="476" spans="1:15" hidden="1">
      <c r="A476" s="26"/>
      <c r="B476" s="26"/>
      <c r="C476" s="26"/>
      <c r="D476" s="26"/>
      <c r="E476" s="26"/>
      <c r="F476" s="26"/>
      <c r="G476" s="26"/>
      <c r="H476" s="27"/>
      <c r="I476" s="27"/>
      <c r="J476" s="27"/>
      <c r="K476" s="27"/>
      <c r="L476" s="27"/>
      <c r="M476" s="27"/>
      <c r="N476" s="27"/>
      <c r="O476" s="27"/>
    </row>
    <row r="477" spans="1:15" hidden="1">
      <c r="A477" s="26"/>
      <c r="B477" s="26"/>
      <c r="C477" s="26"/>
      <c r="D477" s="26"/>
      <c r="E477" s="26"/>
      <c r="F477" s="26"/>
      <c r="G477" s="26"/>
      <c r="H477" s="27"/>
      <c r="I477" s="27"/>
      <c r="J477" s="27"/>
      <c r="K477" s="27"/>
      <c r="L477" s="27"/>
      <c r="M477" s="27"/>
      <c r="N477" s="27"/>
      <c r="O477" s="27"/>
    </row>
    <row r="478" spans="1:15" hidden="1">
      <c r="A478" s="26"/>
      <c r="B478" s="26"/>
      <c r="C478" s="26"/>
      <c r="D478" s="26"/>
      <c r="E478" s="26"/>
      <c r="F478" s="26"/>
      <c r="G478" s="26"/>
      <c r="H478" s="27"/>
      <c r="I478" s="27"/>
      <c r="J478" s="27"/>
      <c r="K478" s="27"/>
      <c r="L478" s="27"/>
      <c r="M478" s="27"/>
      <c r="N478" s="27"/>
      <c r="O478" s="27"/>
    </row>
    <row r="479" spans="1:15" hidden="1">
      <c r="A479" s="26"/>
      <c r="B479" s="26"/>
      <c r="C479" s="26"/>
      <c r="D479" s="26"/>
      <c r="E479" s="26"/>
      <c r="F479" s="26"/>
      <c r="G479" s="26"/>
      <c r="H479" s="27"/>
      <c r="I479" s="27"/>
      <c r="J479" s="27"/>
      <c r="K479" s="27"/>
      <c r="L479" s="27"/>
      <c r="M479" s="27"/>
      <c r="N479" s="27"/>
      <c r="O479" s="27"/>
    </row>
    <row r="480" spans="1:15" hidden="1">
      <c r="A480" s="26"/>
      <c r="B480" s="26"/>
      <c r="C480" s="26"/>
      <c r="D480" s="26"/>
      <c r="E480" s="26"/>
      <c r="F480" s="26"/>
      <c r="G480" s="26"/>
      <c r="H480" s="27"/>
      <c r="I480" s="27"/>
      <c r="J480" s="27"/>
      <c r="K480" s="27"/>
      <c r="L480" s="27"/>
      <c r="M480" s="27"/>
      <c r="N480" s="27"/>
      <c r="O480" s="27"/>
    </row>
    <row r="481" spans="1:15" hidden="1">
      <c r="A481" s="26"/>
      <c r="B481" s="26"/>
      <c r="C481" s="26"/>
      <c r="D481" s="26"/>
      <c r="E481" s="26"/>
      <c r="F481" s="26"/>
      <c r="G481" s="26"/>
      <c r="H481" s="27"/>
      <c r="I481" s="27"/>
      <c r="J481" s="27"/>
      <c r="K481" s="27"/>
      <c r="L481" s="27"/>
      <c r="M481" s="27"/>
      <c r="N481" s="27"/>
      <c r="O481" s="27"/>
    </row>
    <row r="482" spans="1:15" hidden="1">
      <c r="A482" s="26"/>
      <c r="B482" s="26"/>
      <c r="C482" s="26"/>
      <c r="D482" s="26"/>
      <c r="E482" s="26"/>
      <c r="F482" s="26"/>
      <c r="G482" s="26"/>
      <c r="H482" s="27"/>
      <c r="I482" s="27"/>
      <c r="J482" s="27"/>
      <c r="K482" s="27"/>
      <c r="L482" s="27"/>
      <c r="M482" s="27"/>
      <c r="N482" s="27"/>
      <c r="O482" s="27"/>
    </row>
    <row r="483" spans="1:15" hidden="1">
      <c r="A483" s="26"/>
      <c r="B483" s="26"/>
      <c r="C483" s="26"/>
      <c r="D483" s="26"/>
      <c r="E483" s="26"/>
      <c r="F483" s="26"/>
      <c r="G483" s="26"/>
      <c r="H483" s="27"/>
      <c r="I483" s="27"/>
      <c r="J483" s="27"/>
      <c r="K483" s="27"/>
      <c r="L483" s="27"/>
      <c r="M483" s="27"/>
      <c r="N483" s="27"/>
      <c r="O483" s="27"/>
    </row>
    <row r="484" spans="1:15" hidden="1">
      <c r="A484" s="26"/>
      <c r="B484" s="26"/>
      <c r="C484" s="26"/>
      <c r="D484" s="26"/>
      <c r="E484" s="26"/>
      <c r="F484" s="26"/>
      <c r="G484" s="26"/>
      <c r="H484" s="27"/>
      <c r="I484" s="27"/>
      <c r="J484" s="27"/>
      <c r="K484" s="27"/>
      <c r="L484" s="27"/>
      <c r="M484" s="27"/>
      <c r="N484" s="27"/>
      <c r="O484" s="27"/>
    </row>
    <row r="485" spans="1:15" hidden="1">
      <c r="A485" s="26"/>
      <c r="B485" s="26"/>
      <c r="C485" s="26"/>
      <c r="D485" s="26"/>
      <c r="E485" s="26"/>
      <c r="F485" s="26"/>
      <c r="G485" s="26"/>
      <c r="H485" s="27"/>
      <c r="I485" s="27"/>
      <c r="J485" s="27"/>
      <c r="K485" s="27"/>
      <c r="L485" s="27"/>
      <c r="M485" s="27"/>
      <c r="N485" s="27"/>
      <c r="O485" s="27"/>
    </row>
    <row r="486" spans="1:15" hidden="1">
      <c r="A486" s="26"/>
      <c r="B486" s="26"/>
      <c r="C486" s="26"/>
      <c r="D486" s="26"/>
      <c r="E486" s="26"/>
      <c r="F486" s="26"/>
      <c r="G486" s="26"/>
      <c r="H486" s="27"/>
      <c r="I486" s="27"/>
      <c r="J486" s="27"/>
      <c r="K486" s="27"/>
      <c r="L486" s="27"/>
      <c r="M486" s="27"/>
      <c r="N486" s="27"/>
      <c r="O486" s="27"/>
    </row>
    <row r="487" spans="1:15" hidden="1">
      <c r="A487" s="26"/>
      <c r="B487" s="26"/>
      <c r="C487" s="26"/>
      <c r="D487" s="26"/>
      <c r="E487" s="26"/>
      <c r="F487" s="26"/>
      <c r="G487" s="26"/>
      <c r="H487" s="27"/>
      <c r="I487" s="27"/>
      <c r="J487" s="27"/>
      <c r="K487" s="27"/>
      <c r="L487" s="27"/>
      <c r="M487" s="27"/>
      <c r="N487" s="27"/>
      <c r="O487" s="27"/>
    </row>
    <row r="488" spans="1:15" hidden="1">
      <c r="A488" s="26"/>
      <c r="B488" s="26"/>
      <c r="C488" s="26"/>
      <c r="D488" s="26"/>
      <c r="E488" s="26"/>
      <c r="F488" s="26"/>
      <c r="G488" s="26"/>
      <c r="H488" s="27"/>
      <c r="I488" s="27"/>
      <c r="J488" s="27"/>
      <c r="K488" s="27"/>
      <c r="L488" s="27"/>
      <c r="M488" s="27"/>
      <c r="N488" s="27"/>
      <c r="O488" s="27"/>
    </row>
    <row r="489" spans="1:15" hidden="1">
      <c r="A489" s="26"/>
      <c r="B489" s="26"/>
      <c r="C489" s="26"/>
      <c r="D489" s="26"/>
      <c r="E489" s="26"/>
      <c r="F489" s="26"/>
      <c r="G489" s="26"/>
      <c r="H489" s="27"/>
      <c r="I489" s="27"/>
      <c r="J489" s="27"/>
      <c r="K489" s="27"/>
      <c r="L489" s="27"/>
      <c r="M489" s="27"/>
      <c r="N489" s="27"/>
      <c r="O489" s="27"/>
    </row>
    <row r="490" spans="1:15" hidden="1">
      <c r="A490" s="26"/>
      <c r="B490" s="26"/>
      <c r="C490" s="26"/>
      <c r="D490" s="26"/>
      <c r="E490" s="26"/>
      <c r="F490" s="26"/>
      <c r="G490" s="26"/>
      <c r="H490" s="27"/>
      <c r="I490" s="27"/>
      <c r="J490" s="27"/>
      <c r="K490" s="27"/>
      <c r="L490" s="27"/>
      <c r="M490" s="27"/>
      <c r="N490" s="27"/>
      <c r="O490" s="27"/>
    </row>
    <row r="491" spans="1:15" hidden="1">
      <c r="A491" s="26"/>
      <c r="B491" s="26"/>
      <c r="C491" s="26"/>
      <c r="D491" s="26"/>
      <c r="E491" s="26"/>
      <c r="F491" s="26"/>
      <c r="G491" s="26"/>
      <c r="H491" s="27"/>
      <c r="I491" s="27"/>
      <c r="J491" s="27"/>
      <c r="K491" s="27"/>
      <c r="L491" s="27"/>
      <c r="M491" s="27"/>
      <c r="N491" s="27"/>
      <c r="O491" s="27"/>
    </row>
    <row r="492" spans="1:15" hidden="1">
      <c r="A492" s="26"/>
      <c r="B492" s="26"/>
      <c r="C492" s="26"/>
      <c r="D492" s="26"/>
      <c r="E492" s="26"/>
      <c r="F492" s="26"/>
      <c r="G492" s="26"/>
      <c r="H492" s="27"/>
      <c r="I492" s="27"/>
      <c r="J492" s="27"/>
      <c r="K492" s="27"/>
      <c r="L492" s="27"/>
      <c r="M492" s="27"/>
      <c r="N492" s="27"/>
      <c r="O492" s="27"/>
    </row>
    <row r="493" spans="1:15" hidden="1">
      <c r="A493" s="26"/>
      <c r="B493" s="26"/>
      <c r="C493" s="26"/>
      <c r="D493" s="26"/>
      <c r="E493" s="26"/>
      <c r="F493" s="26"/>
      <c r="G493" s="26"/>
      <c r="H493" s="27"/>
      <c r="I493" s="27"/>
      <c r="J493" s="27"/>
      <c r="K493" s="27"/>
      <c r="L493" s="27"/>
      <c r="M493" s="27"/>
      <c r="N493" s="27"/>
      <c r="O493" s="27"/>
    </row>
    <row r="494" spans="1:15" hidden="1">
      <c r="A494" s="26"/>
      <c r="B494" s="26"/>
      <c r="C494" s="26"/>
      <c r="D494" s="26"/>
      <c r="E494" s="26"/>
      <c r="F494" s="26"/>
      <c r="G494" s="26"/>
      <c r="H494" s="27"/>
      <c r="I494" s="27"/>
      <c r="J494" s="27"/>
      <c r="K494" s="27"/>
      <c r="L494" s="27"/>
      <c r="M494" s="27"/>
      <c r="N494" s="27"/>
      <c r="O494" s="27"/>
    </row>
    <row r="495" spans="1:15" hidden="1">
      <c r="A495" s="26"/>
      <c r="B495" s="26"/>
      <c r="C495" s="26"/>
      <c r="D495" s="26"/>
      <c r="E495" s="26"/>
      <c r="F495" s="26"/>
      <c r="G495" s="26"/>
      <c r="H495" s="27"/>
      <c r="I495" s="27"/>
      <c r="J495" s="27"/>
      <c r="K495" s="27"/>
      <c r="L495" s="27"/>
      <c r="M495" s="27"/>
      <c r="N495" s="27"/>
      <c r="O495" s="27"/>
    </row>
    <row r="496" spans="1:15" hidden="1">
      <c r="A496" s="26"/>
      <c r="B496" s="26"/>
      <c r="C496" s="26"/>
      <c r="D496" s="26"/>
      <c r="E496" s="26"/>
      <c r="F496" s="26"/>
      <c r="G496" s="26"/>
      <c r="H496" s="27"/>
      <c r="I496" s="27"/>
      <c r="J496" s="27"/>
      <c r="K496" s="27"/>
      <c r="L496" s="27"/>
      <c r="M496" s="27"/>
      <c r="N496" s="27"/>
      <c r="O496" s="27"/>
    </row>
    <row r="497" spans="1:15" hidden="1">
      <c r="A497" s="26"/>
      <c r="B497" s="26"/>
      <c r="C497" s="26"/>
      <c r="D497" s="26"/>
      <c r="E497" s="26"/>
      <c r="F497" s="26"/>
      <c r="G497" s="26"/>
      <c r="H497" s="27"/>
      <c r="I497" s="27"/>
      <c r="J497" s="27"/>
      <c r="K497" s="27"/>
      <c r="L497" s="27"/>
      <c r="M497" s="27"/>
      <c r="N497" s="27"/>
      <c r="O497" s="27"/>
    </row>
    <row r="498" spans="1:15" hidden="1">
      <c r="A498" s="26"/>
      <c r="B498" s="26"/>
      <c r="C498" s="26"/>
      <c r="D498" s="26"/>
      <c r="E498" s="26"/>
      <c r="F498" s="26"/>
      <c r="G498" s="26"/>
      <c r="H498" s="27"/>
      <c r="I498" s="27"/>
      <c r="J498" s="27"/>
      <c r="K498" s="27"/>
      <c r="L498" s="27"/>
      <c r="M498" s="27"/>
      <c r="N498" s="27"/>
      <c r="O498" s="27"/>
    </row>
    <row r="499" spans="1:15" hidden="1">
      <c r="A499" s="26"/>
      <c r="B499" s="26"/>
      <c r="C499" s="26"/>
      <c r="D499" s="26"/>
      <c r="E499" s="26"/>
      <c r="F499" s="26"/>
      <c r="G499" s="26"/>
      <c r="H499" s="27"/>
      <c r="I499" s="27"/>
      <c r="J499" s="27"/>
      <c r="K499" s="27"/>
      <c r="L499" s="27"/>
      <c r="M499" s="27"/>
      <c r="N499" s="27"/>
      <c r="O499" s="27"/>
    </row>
    <row r="500" spans="1:15" hidden="1">
      <c r="A500" s="26"/>
      <c r="B500" s="26"/>
      <c r="C500" s="26"/>
      <c r="D500" s="26"/>
      <c r="E500" s="26"/>
      <c r="F500" s="26"/>
      <c r="G500" s="26"/>
      <c r="H500" s="27"/>
      <c r="I500" s="27"/>
      <c r="J500" s="27"/>
      <c r="K500" s="27"/>
      <c r="L500" s="27"/>
      <c r="M500" s="27"/>
      <c r="N500" s="27"/>
      <c r="O500" s="27"/>
    </row>
    <row r="501" spans="1:15" hidden="1">
      <c r="A501" s="26"/>
      <c r="B501" s="26"/>
      <c r="C501" s="26"/>
      <c r="D501" s="26"/>
      <c r="E501" s="26"/>
      <c r="F501" s="26"/>
      <c r="G501" s="26"/>
      <c r="H501" s="27"/>
      <c r="I501" s="27"/>
      <c r="J501" s="27"/>
      <c r="K501" s="27"/>
      <c r="L501" s="27"/>
      <c r="M501" s="27"/>
      <c r="N501" s="27"/>
      <c r="O501" s="27"/>
    </row>
    <row r="502" spans="1:15" hidden="1">
      <c r="A502" s="26"/>
      <c r="B502" s="26"/>
      <c r="C502" s="26"/>
      <c r="D502" s="26"/>
      <c r="E502" s="26"/>
      <c r="F502" s="26"/>
      <c r="G502" s="26"/>
      <c r="H502" s="27"/>
      <c r="I502" s="27"/>
      <c r="J502" s="27"/>
      <c r="K502" s="27"/>
      <c r="L502" s="27"/>
      <c r="M502" s="27"/>
      <c r="N502" s="27"/>
      <c r="O502" s="27"/>
    </row>
    <row r="503" spans="1:15" hidden="1">
      <c r="A503" s="26"/>
      <c r="B503" s="26"/>
      <c r="C503" s="26"/>
      <c r="D503" s="26"/>
      <c r="E503" s="26"/>
      <c r="F503" s="26"/>
      <c r="G503" s="26"/>
      <c r="H503" s="27"/>
      <c r="I503" s="27"/>
      <c r="J503" s="27"/>
      <c r="K503" s="27"/>
      <c r="L503" s="27"/>
      <c r="M503" s="27"/>
      <c r="N503" s="27"/>
      <c r="O503" s="27"/>
    </row>
    <row r="504" spans="1:15" hidden="1">
      <c r="A504" s="26"/>
      <c r="B504" s="26"/>
      <c r="C504" s="26"/>
      <c r="D504" s="26"/>
      <c r="E504" s="26"/>
      <c r="F504" s="26"/>
      <c r="G504" s="26"/>
      <c r="H504" s="27"/>
      <c r="I504" s="27"/>
      <c r="J504" s="27"/>
      <c r="K504" s="27"/>
      <c r="L504" s="27"/>
      <c r="M504" s="27"/>
      <c r="N504" s="27"/>
      <c r="O504" s="27"/>
    </row>
    <row r="505" spans="1:15" hidden="1">
      <c r="A505" s="26"/>
      <c r="B505" s="26"/>
      <c r="C505" s="26"/>
      <c r="D505" s="26"/>
      <c r="E505" s="26"/>
      <c r="F505" s="26"/>
      <c r="G505" s="26"/>
      <c r="H505" s="27"/>
      <c r="I505" s="27"/>
      <c r="J505" s="27"/>
      <c r="K505" s="27"/>
      <c r="L505" s="27"/>
      <c r="M505" s="27"/>
      <c r="N505" s="27"/>
      <c r="O505" s="27"/>
    </row>
    <row r="506" spans="1:15" hidden="1">
      <c r="A506" s="26"/>
      <c r="B506" s="26"/>
      <c r="C506" s="26"/>
      <c r="D506" s="26"/>
      <c r="E506" s="26"/>
      <c r="F506" s="26"/>
      <c r="G506" s="26"/>
      <c r="H506" s="27"/>
      <c r="I506" s="27"/>
      <c r="J506" s="27"/>
      <c r="K506" s="27"/>
      <c r="L506" s="27"/>
      <c r="M506" s="27"/>
      <c r="N506" s="27"/>
      <c r="O506" s="27"/>
    </row>
    <row r="507" spans="1:15" hidden="1">
      <c r="A507" s="26"/>
      <c r="B507" s="26"/>
      <c r="C507" s="26"/>
      <c r="D507" s="26"/>
      <c r="E507" s="26"/>
      <c r="F507" s="26"/>
      <c r="G507" s="26"/>
      <c r="H507" s="27"/>
      <c r="I507" s="27"/>
      <c r="J507" s="27"/>
      <c r="K507" s="27"/>
      <c r="L507" s="27"/>
      <c r="M507" s="27"/>
      <c r="N507" s="27"/>
      <c r="O507" s="27"/>
    </row>
    <row r="508" spans="1:15" hidden="1">
      <c r="A508" s="26"/>
      <c r="B508" s="26"/>
      <c r="C508" s="26"/>
      <c r="D508" s="26"/>
      <c r="E508" s="26"/>
      <c r="F508" s="26"/>
      <c r="G508" s="26"/>
      <c r="H508" s="27"/>
      <c r="I508" s="27"/>
      <c r="J508" s="27"/>
      <c r="K508" s="27"/>
      <c r="L508" s="27"/>
      <c r="M508" s="27"/>
      <c r="N508" s="27"/>
      <c r="O508" s="27"/>
    </row>
    <row r="509" spans="1:15" hidden="1">
      <c r="A509" s="26"/>
      <c r="B509" s="26"/>
      <c r="C509" s="26"/>
      <c r="D509" s="26"/>
      <c r="E509" s="26"/>
      <c r="F509" s="26"/>
      <c r="G509" s="26"/>
      <c r="H509" s="27"/>
      <c r="I509" s="27"/>
      <c r="J509" s="27"/>
      <c r="K509" s="27"/>
      <c r="L509" s="27"/>
      <c r="M509" s="27"/>
      <c r="N509" s="27"/>
      <c r="O509" s="27"/>
    </row>
    <row r="510" spans="1:15" hidden="1">
      <c r="A510" s="26"/>
      <c r="B510" s="26"/>
      <c r="C510" s="26"/>
      <c r="D510" s="26"/>
      <c r="E510" s="26"/>
      <c r="F510" s="26"/>
      <c r="G510" s="26"/>
      <c r="H510" s="27"/>
      <c r="I510" s="27"/>
      <c r="J510" s="27"/>
      <c r="K510" s="27"/>
      <c r="L510" s="27"/>
      <c r="M510" s="27"/>
      <c r="N510" s="27"/>
      <c r="O510" s="27"/>
    </row>
    <row r="511" spans="1:15" hidden="1">
      <c r="A511" s="26"/>
      <c r="B511" s="26"/>
      <c r="C511" s="26"/>
      <c r="D511" s="26"/>
      <c r="E511" s="26"/>
      <c r="F511" s="26"/>
      <c r="G511" s="26"/>
      <c r="H511" s="27"/>
      <c r="I511" s="27"/>
      <c r="J511" s="27"/>
      <c r="K511" s="27"/>
      <c r="L511" s="27"/>
      <c r="M511" s="27"/>
      <c r="N511" s="27"/>
      <c r="O511" s="27"/>
    </row>
    <row r="512" spans="1:15" hidden="1">
      <c r="A512" s="26"/>
      <c r="B512" s="26"/>
      <c r="C512" s="26"/>
      <c r="D512" s="26"/>
      <c r="E512" s="26"/>
      <c r="F512" s="26"/>
      <c r="G512" s="26"/>
      <c r="H512" s="27"/>
      <c r="I512" s="27"/>
      <c r="J512" s="27"/>
      <c r="K512" s="27"/>
      <c r="L512" s="27"/>
      <c r="M512" s="27"/>
      <c r="N512" s="27"/>
      <c r="O512" s="27"/>
    </row>
    <row r="513" spans="1:15" hidden="1">
      <c r="A513" s="26"/>
      <c r="B513" s="26"/>
      <c r="C513" s="26"/>
      <c r="D513" s="26"/>
      <c r="E513" s="26"/>
      <c r="F513" s="26"/>
      <c r="G513" s="26"/>
      <c r="H513" s="27"/>
      <c r="I513" s="27"/>
      <c r="J513" s="27"/>
      <c r="K513" s="27"/>
      <c r="L513" s="27"/>
      <c r="M513" s="27"/>
      <c r="N513" s="27"/>
      <c r="O513" s="27"/>
    </row>
    <row r="514" spans="1:15" hidden="1">
      <c r="A514" s="26"/>
      <c r="B514" s="26"/>
      <c r="C514" s="26"/>
      <c r="D514" s="26"/>
      <c r="E514" s="26"/>
      <c r="F514" s="26"/>
      <c r="G514" s="26"/>
      <c r="H514" s="27"/>
      <c r="I514" s="27"/>
      <c r="J514" s="27"/>
      <c r="K514" s="27"/>
      <c r="L514" s="27"/>
      <c r="M514" s="27"/>
      <c r="N514" s="27"/>
      <c r="O514" s="27"/>
    </row>
    <row r="515" spans="1:15" hidden="1">
      <c r="A515" s="26"/>
      <c r="B515" s="26"/>
      <c r="C515" s="26"/>
      <c r="D515" s="26"/>
      <c r="E515" s="26"/>
      <c r="F515" s="26"/>
      <c r="G515" s="26"/>
      <c r="H515" s="27"/>
      <c r="I515" s="27"/>
      <c r="J515" s="27"/>
      <c r="K515" s="27"/>
      <c r="L515" s="27"/>
      <c r="M515" s="27"/>
      <c r="N515" s="27"/>
      <c r="O515" s="27"/>
    </row>
    <row r="516" spans="1:15" hidden="1">
      <c r="A516" s="26"/>
      <c r="B516" s="26"/>
      <c r="C516" s="26"/>
      <c r="D516" s="26"/>
      <c r="E516" s="26"/>
      <c r="F516" s="26"/>
      <c r="G516" s="26"/>
      <c r="H516" s="27"/>
      <c r="I516" s="27"/>
      <c r="J516" s="27"/>
      <c r="K516" s="27"/>
      <c r="L516" s="27"/>
      <c r="M516" s="27"/>
      <c r="N516" s="27"/>
      <c r="O516" s="27"/>
    </row>
    <row r="517" spans="1:15" hidden="1">
      <c r="A517" s="26"/>
      <c r="B517" s="26"/>
      <c r="C517" s="26"/>
      <c r="D517" s="26"/>
      <c r="E517" s="26"/>
      <c r="F517" s="26"/>
      <c r="G517" s="26"/>
      <c r="H517" s="27"/>
      <c r="I517" s="27"/>
      <c r="J517" s="27"/>
      <c r="K517" s="27"/>
      <c r="L517" s="27"/>
      <c r="M517" s="27"/>
      <c r="N517" s="27"/>
      <c r="O517" s="27"/>
    </row>
    <row r="518" spans="1:15" hidden="1">
      <c r="A518" s="26"/>
      <c r="B518" s="26"/>
      <c r="C518" s="26"/>
      <c r="D518" s="26"/>
      <c r="E518" s="26"/>
      <c r="F518" s="26"/>
      <c r="G518" s="26"/>
      <c r="H518" s="27"/>
      <c r="I518" s="27"/>
      <c r="J518" s="27"/>
      <c r="K518" s="27"/>
      <c r="L518" s="27"/>
      <c r="M518" s="27"/>
      <c r="N518" s="27"/>
      <c r="O518" s="27"/>
    </row>
    <row r="519" spans="1:15" hidden="1">
      <c r="A519" s="26"/>
      <c r="B519" s="26"/>
      <c r="C519" s="26"/>
      <c r="D519" s="26"/>
      <c r="E519" s="26"/>
      <c r="F519" s="26"/>
      <c r="G519" s="26"/>
      <c r="H519" s="27"/>
      <c r="I519" s="27"/>
      <c r="J519" s="27"/>
      <c r="K519" s="27"/>
      <c r="L519" s="27"/>
      <c r="M519" s="27"/>
      <c r="N519" s="27"/>
      <c r="O519" s="27"/>
    </row>
    <row r="520" spans="1:15" hidden="1">
      <c r="A520" s="26"/>
      <c r="B520" s="26"/>
      <c r="C520" s="26"/>
      <c r="D520" s="26"/>
      <c r="E520" s="26"/>
      <c r="F520" s="26"/>
      <c r="G520" s="26"/>
      <c r="H520" s="27"/>
      <c r="I520" s="27"/>
      <c r="J520" s="27"/>
      <c r="K520" s="27"/>
      <c r="L520" s="27"/>
      <c r="M520" s="27"/>
      <c r="N520" s="27"/>
      <c r="O520" s="27"/>
    </row>
    <row r="521" spans="1:15" hidden="1">
      <c r="A521" s="26"/>
      <c r="B521" s="26"/>
      <c r="C521" s="26"/>
      <c r="D521" s="26"/>
      <c r="E521" s="26"/>
      <c r="F521" s="26"/>
      <c r="G521" s="26"/>
      <c r="H521" s="27"/>
      <c r="I521" s="27"/>
      <c r="J521" s="27"/>
      <c r="K521" s="27"/>
      <c r="L521" s="27"/>
      <c r="M521" s="27"/>
      <c r="N521" s="27"/>
      <c r="O521" s="27"/>
    </row>
    <row r="522" spans="1:15" hidden="1">
      <c r="A522" s="26"/>
      <c r="B522" s="26"/>
      <c r="C522" s="26"/>
      <c r="D522" s="26"/>
      <c r="E522" s="26"/>
      <c r="F522" s="26"/>
      <c r="G522" s="26"/>
      <c r="H522" s="27"/>
      <c r="I522" s="27"/>
      <c r="J522" s="27"/>
      <c r="K522" s="27"/>
      <c r="L522" s="27"/>
      <c r="M522" s="27"/>
      <c r="N522" s="27"/>
      <c r="O522" s="27"/>
    </row>
    <row r="523" spans="1:15" hidden="1">
      <c r="A523" s="26"/>
      <c r="B523" s="26"/>
      <c r="C523" s="26"/>
      <c r="D523" s="26"/>
      <c r="E523" s="26"/>
      <c r="F523" s="26"/>
      <c r="G523" s="26"/>
      <c r="H523" s="27"/>
      <c r="I523" s="27"/>
      <c r="J523" s="27"/>
      <c r="K523" s="27"/>
      <c r="L523" s="27"/>
      <c r="M523" s="27"/>
      <c r="N523" s="27"/>
      <c r="O523" s="27"/>
    </row>
    <row r="524" spans="1:15" hidden="1">
      <c r="A524" s="26"/>
      <c r="B524" s="26"/>
      <c r="C524" s="26"/>
      <c r="D524" s="26"/>
      <c r="E524" s="26"/>
      <c r="F524" s="26"/>
      <c r="G524" s="26"/>
      <c r="H524" s="27"/>
      <c r="I524" s="27"/>
      <c r="J524" s="27"/>
      <c r="K524" s="27"/>
      <c r="L524" s="27"/>
      <c r="M524" s="27"/>
      <c r="N524" s="27"/>
      <c r="O524" s="27"/>
    </row>
    <row r="525" spans="1:15" hidden="1">
      <c r="A525" s="26"/>
      <c r="B525" s="26"/>
      <c r="C525" s="26"/>
      <c r="D525" s="26"/>
      <c r="E525" s="26"/>
      <c r="F525" s="26"/>
      <c r="G525" s="26"/>
      <c r="H525" s="27"/>
      <c r="I525" s="27"/>
      <c r="J525" s="27"/>
      <c r="K525" s="27"/>
      <c r="L525" s="27"/>
      <c r="M525" s="27"/>
      <c r="N525" s="27"/>
      <c r="O525" s="27"/>
    </row>
    <row r="526" spans="1:15" hidden="1">
      <c r="A526" s="26"/>
      <c r="B526" s="26"/>
      <c r="C526" s="26"/>
      <c r="D526" s="26"/>
      <c r="E526" s="26"/>
      <c r="F526" s="26"/>
      <c r="G526" s="26"/>
      <c r="H526" s="27"/>
      <c r="I526" s="27"/>
      <c r="J526" s="27"/>
      <c r="K526" s="27"/>
      <c r="L526" s="27"/>
      <c r="M526" s="27"/>
      <c r="N526" s="27"/>
      <c r="O526" s="27"/>
    </row>
    <row r="527" spans="1:15" hidden="1">
      <c r="A527" s="26"/>
      <c r="B527" s="26"/>
      <c r="C527" s="26"/>
      <c r="D527" s="26"/>
      <c r="E527" s="26"/>
      <c r="F527" s="26"/>
      <c r="G527" s="26"/>
      <c r="H527" s="27"/>
      <c r="I527" s="27"/>
      <c r="J527" s="27"/>
      <c r="K527" s="27"/>
      <c r="L527" s="27"/>
      <c r="M527" s="27"/>
      <c r="N527" s="27"/>
      <c r="O527" s="27"/>
    </row>
    <row r="528" spans="1:15" hidden="1">
      <c r="A528" s="26"/>
      <c r="B528" s="26"/>
      <c r="C528" s="26"/>
      <c r="D528" s="26"/>
      <c r="E528" s="26"/>
      <c r="F528" s="26"/>
      <c r="G528" s="26"/>
      <c r="H528" s="27"/>
      <c r="I528" s="27"/>
      <c r="J528" s="27"/>
      <c r="K528" s="27"/>
      <c r="L528" s="27"/>
      <c r="M528" s="27"/>
      <c r="N528" s="27"/>
      <c r="O528" s="27"/>
    </row>
    <row r="529" spans="1:15" hidden="1">
      <c r="A529" s="26"/>
      <c r="B529" s="26"/>
      <c r="C529" s="26"/>
      <c r="D529" s="26"/>
      <c r="E529" s="26"/>
      <c r="F529" s="26"/>
      <c r="G529" s="26"/>
      <c r="H529" s="27"/>
      <c r="I529" s="27"/>
      <c r="J529" s="27"/>
      <c r="K529" s="27"/>
      <c r="L529" s="27"/>
      <c r="M529" s="27"/>
      <c r="N529" s="27"/>
      <c r="O529" s="27"/>
    </row>
    <row r="530" spans="1:15" hidden="1">
      <c r="A530" s="26"/>
      <c r="B530" s="26"/>
      <c r="C530" s="26"/>
      <c r="D530" s="26"/>
      <c r="E530" s="26"/>
      <c r="F530" s="26"/>
      <c r="G530" s="26"/>
      <c r="H530" s="27"/>
      <c r="I530" s="27"/>
      <c r="J530" s="27"/>
      <c r="K530" s="27"/>
      <c r="L530" s="27"/>
      <c r="M530" s="27"/>
      <c r="N530" s="27"/>
      <c r="O530" s="27"/>
    </row>
    <row r="531" spans="1:15" hidden="1">
      <c r="A531" s="26"/>
      <c r="B531" s="26"/>
      <c r="C531" s="26"/>
      <c r="D531" s="26"/>
      <c r="E531" s="26"/>
      <c r="F531" s="26"/>
      <c r="G531" s="26"/>
      <c r="H531" s="27"/>
      <c r="I531" s="27"/>
      <c r="J531" s="27"/>
      <c r="K531" s="27"/>
      <c r="L531" s="27"/>
      <c r="M531" s="27"/>
      <c r="N531" s="27"/>
      <c r="O531" s="27"/>
    </row>
    <row r="532" spans="1:15" hidden="1">
      <c r="A532" s="26"/>
      <c r="B532" s="26"/>
      <c r="C532" s="26"/>
      <c r="D532" s="26"/>
      <c r="E532" s="26"/>
      <c r="F532" s="26"/>
      <c r="G532" s="26"/>
      <c r="H532" s="27"/>
      <c r="I532" s="27"/>
      <c r="J532" s="27"/>
      <c r="K532" s="27"/>
      <c r="L532" s="27"/>
      <c r="M532" s="27"/>
      <c r="N532" s="27"/>
      <c r="O532" s="27"/>
    </row>
    <row r="533" spans="1:15" hidden="1">
      <c r="A533" s="26"/>
      <c r="B533" s="26"/>
      <c r="D533" s="26"/>
      <c r="E533" s="26"/>
      <c r="F533" s="26"/>
      <c r="G533" s="26"/>
      <c r="H533" s="27"/>
      <c r="I533" s="27"/>
      <c r="J533" s="27"/>
      <c r="K533" s="27"/>
      <c r="L533" s="27"/>
      <c r="M533" s="27"/>
      <c r="N533" s="27"/>
      <c r="O533" s="27"/>
    </row>
    <row r="534" spans="1:15" hidden="1">
      <c r="A534" s="26"/>
      <c r="B534" s="26"/>
      <c r="D534" s="26"/>
      <c r="E534" s="26"/>
      <c r="F534" s="26"/>
      <c r="G534" s="26"/>
      <c r="H534" s="27"/>
      <c r="I534" s="27"/>
      <c r="J534" s="27"/>
      <c r="K534" s="27"/>
      <c r="L534" s="27"/>
      <c r="M534" s="27"/>
      <c r="N534" s="27"/>
      <c r="O534" s="27"/>
    </row>
    <row r="535" spans="1:15" hidden="1">
      <c r="A535" s="26"/>
      <c r="B535" s="26"/>
      <c r="D535" s="26"/>
      <c r="E535" s="26"/>
      <c r="F535" s="26"/>
      <c r="G535" s="26"/>
      <c r="H535" s="27"/>
      <c r="I535" s="27"/>
      <c r="J535" s="27"/>
      <c r="K535" s="27"/>
      <c r="L535" s="27"/>
      <c r="M535" s="27"/>
      <c r="N535" s="27"/>
      <c r="O535" s="27"/>
    </row>
    <row r="536" spans="1:15" hidden="1">
      <c r="A536" s="26"/>
      <c r="B536" s="26"/>
      <c r="D536" s="26"/>
      <c r="E536" s="26"/>
      <c r="F536" s="26"/>
      <c r="G536" s="26"/>
      <c r="H536" s="27"/>
      <c r="I536" s="27"/>
      <c r="J536" s="27"/>
      <c r="K536" s="27"/>
      <c r="L536" s="27"/>
      <c r="M536" s="27"/>
      <c r="N536" s="27"/>
      <c r="O536" s="27"/>
    </row>
    <row r="537" spans="1:15" hidden="1">
      <c r="A537" s="26"/>
      <c r="B537" s="26"/>
      <c r="D537" s="26"/>
      <c r="E537" s="26"/>
      <c r="F537" s="26"/>
      <c r="G537" s="26"/>
      <c r="H537" s="27"/>
      <c r="I537" s="27"/>
      <c r="J537" s="27"/>
      <c r="K537" s="27"/>
      <c r="L537" s="27"/>
      <c r="M537" s="27"/>
      <c r="N537" s="27"/>
      <c r="O537" s="27"/>
    </row>
    <row r="538" spans="1:15" hidden="1">
      <c r="A538" s="26"/>
      <c r="B538" s="26"/>
      <c r="D538" s="26"/>
      <c r="E538" s="26"/>
      <c r="F538" s="26"/>
      <c r="G538" s="26"/>
      <c r="H538" s="27"/>
      <c r="I538" s="27"/>
      <c r="J538" s="27"/>
      <c r="K538" s="27"/>
      <c r="L538" s="27"/>
      <c r="M538" s="27"/>
      <c r="N538" s="27"/>
      <c r="O538" s="27"/>
    </row>
    <row r="539" spans="1:15" hidden="1">
      <c r="A539" s="26"/>
      <c r="B539" s="26"/>
      <c r="D539" s="26"/>
      <c r="E539" s="26"/>
      <c r="F539" s="26"/>
      <c r="G539" s="26"/>
      <c r="H539" s="27"/>
      <c r="I539" s="27"/>
      <c r="J539" s="27"/>
      <c r="K539" s="27"/>
      <c r="L539" s="27"/>
      <c r="M539" s="27"/>
      <c r="N539" s="27"/>
      <c r="O539" s="27"/>
    </row>
    <row r="540" spans="1:15" hidden="1">
      <c r="A540" s="26"/>
      <c r="B540" s="26"/>
      <c r="D540" s="26"/>
      <c r="E540" s="26"/>
      <c r="F540" s="26"/>
      <c r="G540" s="26"/>
      <c r="H540" s="27"/>
      <c r="I540" s="27"/>
      <c r="J540" s="27"/>
      <c r="K540" s="27"/>
      <c r="L540" s="27"/>
      <c r="M540" s="27"/>
      <c r="N540" s="27"/>
      <c r="O540" s="27"/>
    </row>
    <row r="541" spans="1:15" hidden="1">
      <c r="A541" s="26"/>
      <c r="B541" s="26"/>
      <c r="D541" s="26"/>
      <c r="E541" s="26"/>
      <c r="F541" s="26"/>
      <c r="G541" s="26"/>
      <c r="H541" s="27"/>
      <c r="I541" s="27"/>
      <c r="J541" s="27"/>
      <c r="K541" s="27"/>
      <c r="L541" s="27"/>
      <c r="M541" s="27"/>
      <c r="N541" s="27"/>
      <c r="O541" s="27"/>
    </row>
    <row r="542" spans="1:15" hidden="1">
      <c r="A542" s="26"/>
      <c r="B542" s="26"/>
      <c r="D542" s="26"/>
      <c r="E542" s="26"/>
      <c r="F542" s="26"/>
      <c r="G542" s="26"/>
      <c r="H542" s="27"/>
      <c r="I542" s="27"/>
      <c r="J542" s="27"/>
      <c r="K542" s="27"/>
      <c r="L542" s="27"/>
      <c r="M542" s="27"/>
      <c r="N542" s="27"/>
      <c r="O542" s="27"/>
    </row>
    <row r="543" spans="1:15" hidden="1">
      <c r="A543" s="26"/>
      <c r="B543" s="26"/>
      <c r="D543" s="26"/>
      <c r="E543" s="26"/>
      <c r="F543" s="26"/>
      <c r="G543" s="26"/>
      <c r="H543" s="27"/>
      <c r="I543" s="27"/>
      <c r="J543" s="27"/>
      <c r="K543" s="27"/>
      <c r="L543" s="27"/>
      <c r="M543" s="27"/>
      <c r="N543" s="27"/>
      <c r="O543" s="27"/>
    </row>
    <row r="544" spans="1:15" hidden="1">
      <c r="A544" s="26"/>
      <c r="B544" s="26"/>
      <c r="D544" s="26"/>
      <c r="E544" s="26"/>
      <c r="F544" s="26"/>
      <c r="G544" s="26"/>
      <c r="H544" s="27"/>
      <c r="I544" s="27"/>
      <c r="J544" s="27"/>
      <c r="K544" s="27"/>
      <c r="L544" s="27"/>
      <c r="M544" s="27"/>
      <c r="N544" s="27"/>
      <c r="O544" s="27"/>
    </row>
    <row r="545" spans="1:15" hidden="1">
      <c r="A545" s="26"/>
      <c r="B545" s="26"/>
      <c r="D545" s="26"/>
      <c r="E545" s="26"/>
      <c r="F545" s="26"/>
      <c r="G545" s="26"/>
      <c r="H545" s="27"/>
      <c r="I545" s="27"/>
      <c r="J545" s="27"/>
      <c r="K545" s="27"/>
      <c r="L545" s="27"/>
      <c r="M545" s="27"/>
      <c r="N545" s="27"/>
      <c r="O545" s="27"/>
    </row>
    <row r="546" spans="1:15" hidden="1">
      <c r="A546" s="26"/>
      <c r="B546" s="26"/>
      <c r="D546" s="26"/>
      <c r="E546" s="26"/>
      <c r="F546" s="26"/>
      <c r="G546" s="26"/>
      <c r="H546" s="27"/>
      <c r="I546" s="27"/>
      <c r="J546" s="27"/>
      <c r="K546" s="27"/>
      <c r="L546" s="27"/>
      <c r="M546" s="27"/>
      <c r="N546" s="27"/>
      <c r="O546" s="27"/>
    </row>
    <row r="547" spans="1:15" hidden="1">
      <c r="A547" s="26"/>
      <c r="B547" s="26"/>
      <c r="D547" s="26"/>
      <c r="E547" s="26"/>
      <c r="F547" s="26"/>
      <c r="G547" s="26"/>
      <c r="H547" s="27"/>
      <c r="I547" s="27"/>
      <c r="J547" s="27"/>
      <c r="K547" s="27"/>
      <c r="L547" s="27"/>
      <c r="M547" s="27"/>
      <c r="N547" s="27"/>
      <c r="O547" s="27"/>
    </row>
    <row r="548" spans="1:15" hidden="1">
      <c r="A548" s="26"/>
      <c r="B548" s="26"/>
      <c r="D548" s="26"/>
      <c r="E548" s="26"/>
      <c r="F548" s="26"/>
      <c r="G548" s="26"/>
      <c r="H548" s="27"/>
      <c r="I548" s="27"/>
      <c r="J548" s="27"/>
      <c r="K548" s="27"/>
      <c r="L548" s="27"/>
      <c r="M548" s="27"/>
      <c r="N548" s="27"/>
      <c r="O548" s="27"/>
    </row>
    <row r="549" spans="1:15" hidden="1">
      <c r="A549" s="26"/>
      <c r="B549" s="26"/>
      <c r="D549" s="26"/>
      <c r="E549" s="26"/>
      <c r="F549" s="26"/>
      <c r="G549" s="26"/>
      <c r="H549" s="27"/>
      <c r="I549" s="27"/>
      <c r="J549" s="27"/>
      <c r="K549" s="27"/>
      <c r="L549" s="27"/>
      <c r="M549" s="27"/>
      <c r="N549" s="27"/>
      <c r="O549" s="27"/>
    </row>
    <row r="550" spans="1:15" hidden="1">
      <c r="A550" s="26"/>
      <c r="B550" s="26"/>
      <c r="D550" s="26"/>
      <c r="E550" s="26"/>
      <c r="F550" s="26"/>
      <c r="G550" s="26"/>
      <c r="H550" s="27"/>
      <c r="I550" s="27"/>
      <c r="J550" s="27"/>
      <c r="K550" s="27"/>
      <c r="L550" s="27"/>
      <c r="M550" s="27"/>
      <c r="N550" s="27"/>
      <c r="O550" s="27"/>
    </row>
    <row r="551" spans="1:15" hidden="1">
      <c r="A551" s="26"/>
      <c r="B551" s="26"/>
      <c r="D551" s="26"/>
      <c r="E551" s="26"/>
      <c r="F551" s="26"/>
      <c r="G551" s="26"/>
      <c r="H551" s="27"/>
      <c r="I551" s="27"/>
      <c r="J551" s="27"/>
      <c r="K551" s="27"/>
      <c r="L551" s="27"/>
      <c r="M551" s="27"/>
      <c r="N551" s="27"/>
      <c r="O551" s="27"/>
    </row>
    <row r="552" spans="1:15" hidden="1">
      <c r="A552" s="26"/>
      <c r="B552" s="26"/>
      <c r="D552" s="26"/>
      <c r="E552" s="26"/>
      <c r="F552" s="26"/>
      <c r="G552" s="26"/>
      <c r="H552" s="27"/>
      <c r="I552" s="27"/>
      <c r="J552" s="27"/>
      <c r="K552" s="27"/>
      <c r="L552" s="27"/>
      <c r="M552" s="27"/>
      <c r="N552" s="27"/>
      <c r="O552" s="27"/>
    </row>
    <row r="553" spans="1:15" hidden="1">
      <c r="A553" s="26"/>
      <c r="B553" s="26"/>
      <c r="D553" s="26"/>
      <c r="E553" s="26"/>
      <c r="F553" s="26"/>
      <c r="G553" s="26"/>
      <c r="H553" s="27"/>
      <c r="I553" s="27"/>
      <c r="J553" s="27"/>
      <c r="K553" s="27"/>
      <c r="L553" s="27"/>
      <c r="M553" s="27"/>
      <c r="N553" s="27"/>
      <c r="O553" s="27"/>
    </row>
    <row r="554" spans="1:15" hidden="1">
      <c r="A554" s="26"/>
      <c r="B554" s="26"/>
      <c r="D554" s="26"/>
      <c r="E554" s="26"/>
      <c r="F554" s="26"/>
      <c r="G554" s="26"/>
      <c r="H554" s="27"/>
      <c r="I554" s="27"/>
      <c r="J554" s="27"/>
      <c r="K554" s="27"/>
      <c r="L554" s="27"/>
      <c r="M554" s="27"/>
      <c r="N554" s="27"/>
      <c r="O554" s="27"/>
    </row>
    <row r="555" spans="1:15" hidden="1">
      <c r="A555" s="26"/>
      <c r="B555" s="26"/>
      <c r="D555" s="26"/>
      <c r="E555" s="26"/>
      <c r="F555" s="26"/>
      <c r="G555" s="26"/>
      <c r="H555" s="27"/>
      <c r="I555" s="27"/>
      <c r="J555" s="27"/>
      <c r="K555" s="27"/>
      <c r="L555" s="27"/>
      <c r="M555" s="27"/>
      <c r="N555" s="27"/>
      <c r="O555" s="27"/>
    </row>
    <row r="556" spans="1:15" hidden="1">
      <c r="A556" s="26"/>
      <c r="B556" s="26"/>
      <c r="D556" s="26"/>
      <c r="E556" s="26"/>
      <c r="F556" s="26"/>
      <c r="G556" s="26"/>
      <c r="H556" s="27"/>
      <c r="I556" s="27"/>
      <c r="J556" s="27"/>
      <c r="K556" s="27"/>
      <c r="L556" s="27"/>
      <c r="M556" s="27"/>
      <c r="N556" s="27"/>
      <c r="O556" s="27"/>
    </row>
    <row r="557" spans="1:15" hidden="1">
      <c r="A557" s="26"/>
      <c r="B557" s="26"/>
      <c r="D557" s="26"/>
      <c r="E557" s="26"/>
      <c r="F557" s="26"/>
      <c r="G557" s="26"/>
      <c r="H557" s="27"/>
      <c r="I557" s="27"/>
      <c r="J557" s="27"/>
      <c r="K557" s="27"/>
      <c r="L557" s="27"/>
      <c r="M557" s="27"/>
      <c r="N557" s="27"/>
      <c r="O557" s="27"/>
    </row>
    <row r="558" spans="1:15" hidden="1">
      <c r="A558" s="26"/>
      <c r="B558" s="26"/>
      <c r="D558" s="26"/>
      <c r="E558" s="26"/>
      <c r="F558" s="26"/>
      <c r="G558" s="26"/>
      <c r="H558" s="27"/>
      <c r="I558" s="27"/>
      <c r="J558" s="27"/>
      <c r="K558" s="27"/>
      <c r="L558" s="27"/>
      <c r="M558" s="27"/>
      <c r="N558" s="27"/>
      <c r="O558" s="27"/>
    </row>
    <row r="559" spans="1:15" hidden="1">
      <c r="A559" s="26"/>
      <c r="B559" s="26"/>
      <c r="D559" s="26"/>
      <c r="E559" s="26"/>
      <c r="F559" s="26"/>
      <c r="G559" s="26"/>
      <c r="H559" s="27"/>
      <c r="I559" s="27"/>
      <c r="J559" s="27"/>
      <c r="K559" s="27"/>
      <c r="L559" s="27"/>
      <c r="M559" s="27"/>
      <c r="N559" s="27"/>
      <c r="O559" s="27"/>
    </row>
    <row r="560" spans="1:15" hidden="1">
      <c r="A560" s="26"/>
      <c r="B560" s="26"/>
      <c r="D560" s="26"/>
      <c r="E560" s="26"/>
      <c r="F560" s="26"/>
      <c r="G560" s="26"/>
      <c r="H560" s="27"/>
      <c r="I560" s="27"/>
      <c r="J560" s="27"/>
      <c r="K560" s="27"/>
      <c r="L560" s="27"/>
      <c r="M560" s="27"/>
      <c r="N560" s="27"/>
      <c r="O560" s="27"/>
    </row>
    <row r="561" spans="1:15" hidden="1">
      <c r="A561" s="26"/>
      <c r="B561" s="26"/>
      <c r="D561" s="26"/>
      <c r="E561" s="26"/>
      <c r="F561" s="26"/>
      <c r="G561" s="26"/>
      <c r="H561" s="27"/>
      <c r="I561" s="27"/>
      <c r="J561" s="27"/>
      <c r="K561" s="27"/>
      <c r="L561" s="27"/>
      <c r="M561" s="27"/>
      <c r="N561" s="27"/>
      <c r="O561" s="27"/>
    </row>
    <row r="562" spans="1:15" hidden="1">
      <c r="A562" s="26"/>
      <c r="B562" s="26"/>
      <c r="D562" s="26"/>
      <c r="E562" s="26"/>
      <c r="F562" s="26"/>
      <c r="G562" s="26"/>
      <c r="H562" s="27"/>
      <c r="I562" s="27"/>
      <c r="J562" s="27"/>
      <c r="K562" s="27"/>
      <c r="L562" s="27"/>
      <c r="M562" s="27"/>
      <c r="N562" s="27"/>
      <c r="O562" s="27"/>
    </row>
    <row r="563" spans="1:15" hidden="1">
      <c r="A563" s="26"/>
      <c r="B563" s="26"/>
      <c r="E563" s="26"/>
      <c r="I563" s="27"/>
    </row>
    <row r="564" spans="1:15" hidden="1">
      <c r="A564" s="26"/>
    </row>
    <row r="565" spans="1:15" hidden="1">
      <c r="A565" s="26"/>
    </row>
    <row r="566" spans="1:15" hidden="1">
      <c r="A566" s="26"/>
    </row>
    <row r="567" spans="1:15" hidden="1">
      <c r="A567" s="26"/>
    </row>
    <row r="568" spans="1:15" hidden="1">
      <c r="A568" s="26"/>
    </row>
    <row r="569" spans="1:15" hidden="1">
      <c r="A569" s="26"/>
    </row>
    <row r="570" spans="1:15" hidden="1">
      <c r="A570" s="26"/>
    </row>
    <row r="571" spans="1:15" hidden="1">
      <c r="A571" s="26"/>
    </row>
    <row r="572" spans="1:15" hidden="1">
      <c r="A572" s="26"/>
    </row>
    <row r="573" spans="1:15" hidden="1">
      <c r="A573" s="26"/>
    </row>
    <row r="574" spans="1:15" hidden="1">
      <c r="A574" s="26"/>
    </row>
    <row r="575" spans="1:15" hidden="1">
      <c r="A575" s="26"/>
    </row>
    <row r="576" spans="1:15" hidden="1">
      <c r="A576" s="26"/>
    </row>
    <row r="577" spans="1:1" hidden="1">
      <c r="A577" s="26"/>
    </row>
    <row r="578" spans="1:1" hidden="1">
      <c r="A578" s="26"/>
    </row>
    <row r="579" spans="1:1" hidden="1">
      <c r="A579" s="26"/>
    </row>
    <row r="580" spans="1:1" hidden="1">
      <c r="A580" s="26"/>
    </row>
    <row r="581" spans="1:1" hidden="1">
      <c r="A581" s="26"/>
    </row>
    <row r="582" spans="1:1" hidden="1">
      <c r="A582" s="26"/>
    </row>
    <row r="583" spans="1:1" hidden="1">
      <c r="A583" s="26"/>
    </row>
    <row r="584" spans="1:1" hidden="1">
      <c r="A584" s="26"/>
    </row>
    <row r="585" spans="1:1" hidden="1">
      <c r="A585" s="26"/>
    </row>
    <row r="586" spans="1:1" hidden="1">
      <c r="A586" s="26"/>
    </row>
    <row r="587" spans="1:1" hidden="1">
      <c r="A587" s="26"/>
    </row>
    <row r="588" spans="1:1" hidden="1">
      <c r="A588" s="26"/>
    </row>
    <row r="589" spans="1:1" hidden="1">
      <c r="A589" s="26"/>
    </row>
    <row r="590" spans="1:1" hidden="1">
      <c r="A590" s="26"/>
    </row>
    <row r="591" spans="1:1" hidden="1">
      <c r="A591" s="26"/>
    </row>
    <row r="592" spans="1:1" hidden="1">
      <c r="A592" s="26"/>
    </row>
    <row r="593" spans="1:1" hidden="1">
      <c r="A593" s="26"/>
    </row>
    <row r="594" spans="1:1" hidden="1">
      <c r="A594" s="26"/>
    </row>
    <row r="595" spans="1:1" hidden="1">
      <c r="A595" s="26"/>
    </row>
    <row r="596" spans="1:1" hidden="1">
      <c r="A596" s="26"/>
    </row>
    <row r="597" spans="1:1" hidden="1">
      <c r="A597" s="26"/>
    </row>
    <row r="598" spans="1:1" hidden="1">
      <c r="A598" s="26"/>
    </row>
    <row r="599" spans="1:1" hidden="1">
      <c r="A599" s="26"/>
    </row>
    <row r="600" spans="1:1" hidden="1">
      <c r="A600" s="26"/>
    </row>
    <row r="601" spans="1:1" hidden="1">
      <c r="A601" s="26"/>
    </row>
    <row r="602" spans="1:1" hidden="1">
      <c r="A602" s="26"/>
    </row>
    <row r="603" spans="1:1" hidden="1">
      <c r="A603" s="26"/>
    </row>
    <row r="604" spans="1:1" hidden="1">
      <c r="A604" s="26"/>
    </row>
    <row r="605" spans="1:1" hidden="1">
      <c r="A605" s="26"/>
    </row>
    <row r="606" spans="1:1" hidden="1">
      <c r="A606" s="26"/>
    </row>
    <row r="607" spans="1:1" hidden="1">
      <c r="A607" s="26"/>
    </row>
    <row r="608" spans="1:1" hidden="1">
      <c r="A608" s="26"/>
    </row>
    <row r="609" spans="1:1" hidden="1">
      <c r="A609" s="26"/>
    </row>
    <row r="610" spans="1:1" hidden="1">
      <c r="A610" s="26"/>
    </row>
    <row r="611" spans="1:1" hidden="1">
      <c r="A611" s="26"/>
    </row>
    <row r="612" spans="1:1" hidden="1">
      <c r="A612" s="26"/>
    </row>
    <row r="613" spans="1:1" hidden="1">
      <c r="A613" s="26"/>
    </row>
    <row r="614" spans="1:1" hidden="1">
      <c r="A614" s="26"/>
    </row>
    <row r="615" spans="1:1" hidden="1">
      <c r="A615" s="26"/>
    </row>
    <row r="616" spans="1:1" hidden="1">
      <c r="A616" s="26"/>
    </row>
    <row r="617" spans="1:1" hidden="1">
      <c r="A617" s="26"/>
    </row>
    <row r="618" spans="1:1" hidden="1">
      <c r="A618" s="26"/>
    </row>
    <row r="619" spans="1:1" hidden="1">
      <c r="A619" s="26"/>
    </row>
    <row r="620" spans="1:1" hidden="1">
      <c r="A620" s="26"/>
    </row>
    <row r="621" spans="1:1" hidden="1">
      <c r="A621" s="26"/>
    </row>
    <row r="622" spans="1:1" hidden="1">
      <c r="A622" s="26"/>
    </row>
    <row r="623" spans="1:1" hidden="1">
      <c r="A623" s="26"/>
    </row>
    <row r="624" spans="1:1" hidden="1">
      <c r="A624" s="26"/>
    </row>
    <row r="625" spans="1:1" hidden="1">
      <c r="A625" s="26"/>
    </row>
    <row r="626" spans="1:1" hidden="1">
      <c r="A626" s="26"/>
    </row>
    <row r="627" spans="1:1" hidden="1">
      <c r="A627" s="26"/>
    </row>
    <row r="628" spans="1:1" hidden="1">
      <c r="A628" s="26"/>
    </row>
    <row r="629" spans="1:1" hidden="1">
      <c r="A629" s="26"/>
    </row>
    <row r="630" spans="1:1" hidden="1">
      <c r="A630" s="26"/>
    </row>
    <row r="631" spans="1:1" hidden="1">
      <c r="A631" s="26"/>
    </row>
    <row r="632" spans="1:1" hidden="1">
      <c r="A632" s="26"/>
    </row>
    <row r="633" spans="1:1" hidden="1">
      <c r="A633" s="26"/>
    </row>
    <row r="634" spans="1:1" hidden="1">
      <c r="A634" s="26"/>
    </row>
    <row r="635" spans="1:1" hidden="1">
      <c r="A635" s="26"/>
    </row>
    <row r="636" spans="1:1" hidden="1">
      <c r="A636" s="26"/>
    </row>
  </sheetData>
  <sheetProtection algorithmName="SHA-512" hashValue="4qLBdYBF1wxecGySISlgiNRRBCvXGIsgNHDExPRI112cEtU9M219aF8b2xM7nwGfwg7OAOwmEmW+HyOReDM/DQ==" saltValue="1D1E+eEMJSEJ49H/6S/CvA==" spinCount="100000" sheet="1" objects="1" scenarios="1" selectLockedCells="1"/>
  <dataConsolidate/>
  <mergeCells count="27">
    <mergeCell ref="F109:F110"/>
    <mergeCell ref="E109:E110"/>
    <mergeCell ref="E108:F108"/>
    <mergeCell ref="D36:F36"/>
    <mergeCell ref="E102:F102"/>
    <mergeCell ref="E103:E104"/>
    <mergeCell ref="F103:F104"/>
    <mergeCell ref="E105:E106"/>
    <mergeCell ref="F105:F106"/>
    <mergeCell ref="E50:E51"/>
    <mergeCell ref="E96:E97"/>
    <mergeCell ref="F96:F97"/>
    <mergeCell ref="E98:E99"/>
    <mergeCell ref="F98:F99"/>
    <mergeCell ref="F50:F51"/>
    <mergeCell ref="E95:F95"/>
    <mergeCell ref="E48:E49"/>
    <mergeCell ref="F48:F49"/>
    <mergeCell ref="B47:C47"/>
    <mergeCell ref="C11:E11"/>
    <mergeCell ref="B6:F6"/>
    <mergeCell ref="C10:E10"/>
    <mergeCell ref="C18:E18"/>
    <mergeCell ref="B45:F45"/>
    <mergeCell ref="C19:E19"/>
    <mergeCell ref="C20:E20"/>
    <mergeCell ref="C21:E21"/>
  </mergeCells>
  <phoneticPr fontId="0" type="noConversion"/>
  <conditionalFormatting sqref="B78">
    <cfRule type="cellIs" dxfId="4" priority="13" operator="equal">
      <formula>"SOLICITAR AUTORIZACION ASSA"</formula>
    </cfRule>
  </conditionalFormatting>
  <conditionalFormatting sqref="D38">
    <cfRule type="cellIs" dxfId="3" priority="9" operator="equal">
      <formula>"PLATINO"</formula>
    </cfRule>
    <cfRule type="cellIs" dxfId="2" priority="10" operator="equal">
      <formula>"DORADO PLUS"</formula>
    </cfRule>
  </conditionalFormatting>
  <conditionalFormatting sqref="D36:F36">
    <cfRule type="expression" dxfId="1" priority="1">
      <formula>IF(D36="",TRUE,FALSE)</formula>
    </cfRule>
  </conditionalFormatting>
  <conditionalFormatting sqref="E48:F51">
    <cfRule type="expression" dxfId="0" priority="3">
      <formula>IF(#REF!="MAYOR A ¢1.000.000,00",TRUE,FALSE)</formula>
    </cfRule>
  </conditionalFormatting>
  <dataValidations count="23">
    <dataValidation type="list" allowBlank="1" showInputMessage="1" showErrorMessage="1" sqref="D28" xr:uid="{00000000-0002-0000-0000-000000000000}">
      <formula1>$E$69:$E$80</formula1>
    </dataValidation>
    <dataValidation type="list" allowBlank="1" showInputMessage="1" showErrorMessage="1" sqref="D31:D34" xr:uid="{00000000-0002-0000-0000-000001000000}">
      <formula1>$H$69:$H$70</formula1>
    </dataValidation>
    <dataValidation type="list" allowBlank="1" showInputMessage="1" showErrorMessage="1" sqref="D29" xr:uid="{00000000-0002-0000-0000-000002000000}">
      <formula1>$D$69:$D$72</formula1>
    </dataValidation>
    <dataValidation type="list" allowBlank="1" showInputMessage="1" showErrorMessage="1" sqref="C20:E20" xr:uid="{00000000-0002-0000-0000-000003000000}">
      <formula1>$K$69:$K$70</formula1>
    </dataValidation>
    <dataValidation type="list" allowBlank="1" showInputMessage="1" showErrorMessage="1" sqref="C19:E19" xr:uid="{00000000-0002-0000-0000-000004000000}">
      <formula1>$J$69</formula1>
    </dataValidation>
    <dataValidation type="list" allowBlank="1" showInputMessage="1" showErrorMessage="1" sqref="D39" xr:uid="{00000000-0002-0000-0000-000005000000}">
      <formula1>$G$69:$G$72</formula1>
    </dataValidation>
    <dataValidation type="whole" errorStyle="warning" operator="lessThanOrEqual" allowBlank="1" showInputMessage="1" showErrorMessage="1" errorTitle="SOLICITAR AUTORIZACION" error="Para Cotizar vehículos con un valor superior a los ¢25.000.000,00, necesita Autorizacion de Ejecutivo de Assa" sqref="C15" xr:uid="{00000000-0002-0000-0000-000006000000}">
      <formula1>25000000</formula1>
    </dataValidation>
    <dataValidation type="whole" errorStyle="warning" operator="lessThanOrEqual" allowBlank="1" showInputMessage="1" showErrorMessage="1" errorTitle="SOLICITAR AUTORIZACIÓN" error="Para Cotizar vehículos con un valor superior a los ¢15,500.000,00, necesita Autorizacion de Ejecutivo de Assa" sqref="I15" xr:uid="{00000000-0002-0000-0000-000007000000}">
      <formula1>15500000</formula1>
    </dataValidation>
    <dataValidation type="list" allowBlank="1" showInputMessage="1" showErrorMessage="1" sqref="B49" xr:uid="{00000000-0002-0000-0000-000008000000}">
      <formula1>$B$86:$B$87</formula1>
    </dataValidation>
    <dataValidation type="list" allowBlank="1" showInputMessage="1" showErrorMessage="1" sqref="B52" xr:uid="{00000000-0002-0000-0000-000009000000}">
      <formula1>$B$89:$B$94</formula1>
    </dataValidation>
    <dataValidation type="list" allowBlank="1" showInputMessage="1" showErrorMessage="1" sqref="B55" xr:uid="{00000000-0002-0000-0000-00000A000000}">
      <formula1>$B$96:$B$97</formula1>
    </dataValidation>
    <dataValidation type="list" allowBlank="1" showInputMessage="1" showErrorMessage="1" sqref="B58" xr:uid="{00000000-0002-0000-0000-00000B000000}">
      <formula1>$B$99:$B$101</formula1>
    </dataValidation>
    <dataValidation type="list" allowBlank="1" showInputMessage="1" showErrorMessage="1" sqref="C13" xr:uid="{00000000-0002-0000-0000-00000C000000}">
      <formula1>$B$83:$B$84</formula1>
    </dataValidation>
    <dataValidation type="whole" allowBlank="1" showInputMessage="1" showErrorMessage="1" sqref="D35" xr:uid="{00000000-0002-0000-0000-00000D000000}">
      <formula1>C15*0%</formula1>
      <formula2>C15*50%</formula2>
    </dataValidation>
    <dataValidation type="whole" operator="lessThanOrEqual" allowBlank="1" showInputMessage="1" showErrorMessage="1" errorTitle="SOLICITAR COTIZACION ASSA" error="SOLICITAR COTIAZCION A EJECUTIVO ASSA" sqref="C16" xr:uid="{00000000-0002-0000-0000-00000E000000}">
      <formula1>9</formula1>
    </dataValidation>
    <dataValidation type="whole" operator="equal" allowBlank="1" showInputMessage="1" showErrorMessage="1" sqref="B47:C47" xr:uid="{00000000-0002-0000-0000-00000F000000}">
      <formula1>IF(C47="MAYOR A $2.000,00","VERDADERO","FALSO")</formula1>
    </dataValidation>
    <dataValidation type="list" allowBlank="1" showInputMessage="1" showErrorMessage="1" sqref="E14" xr:uid="{00000000-0002-0000-0000-000010000000}">
      <formula1>INDIRECT(C14)</formula1>
    </dataValidation>
    <dataValidation type="whole" allowBlank="1" showInputMessage="1" showErrorMessage="1" errorTitle="EDAD INCORRECTA" error="SOLO SE COTIZA A PERSONAS CON EDADES MAYORES A 18 AÑOS Y MENORES A 70 AÑOS" sqref="E13" xr:uid="{00000000-0002-0000-0000-000011000000}">
      <formula1>18</formula1>
      <formula2>70</formula2>
    </dataValidation>
    <dataValidation type="list" allowBlank="1" showInputMessage="1" showErrorMessage="1" sqref="D36:F36" xr:uid="{00000000-0002-0000-0000-000012000000}">
      <formula1>$B$118:$B$119</formula1>
    </dataValidation>
    <dataValidation type="list" allowBlank="1" showInputMessage="1" showErrorMessage="1" sqref="D38" xr:uid="{00000000-0002-0000-0000-000013000000}">
      <formula1>F69:F70</formula1>
    </dataValidation>
    <dataValidation type="list" allowBlank="1" showInputMessage="1" showErrorMessage="1" sqref="D30" xr:uid="{00000000-0002-0000-0000-000014000000}">
      <formula1>IF($D$31="NO",$H$70,$H$69:$H$70)</formula1>
    </dataValidation>
    <dataValidation type="list" allowBlank="1" showInputMessage="1" showErrorMessage="1" sqref="E15" xr:uid="{00000000-0002-0000-0000-000015000000}">
      <formula1>$L$69:$L$84</formula1>
    </dataValidation>
    <dataValidation type="list" allowBlank="1" showInputMessage="1" showErrorMessage="1" sqref="C14" xr:uid="{00000000-0002-0000-0000-000016000000}">
      <formula1>$B$123:$B$166</formula1>
    </dataValidation>
  </dataValidations>
  <printOptions horizontalCentered="1" verticalCentered="1"/>
  <pageMargins left="0.19685039370078741" right="0.19685039370078741" top="0.39370078740157483" bottom="0.39370078740157483" header="0" footer="0"/>
  <pageSetup scale="56" orientation="portrait" r:id="rId1"/>
  <headerFooter alignWithMargins="0"/>
  <rowBreaks count="1" manualBreakCount="1">
    <brk id="6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Y66"/>
  <sheetViews>
    <sheetView view="pageBreakPreview" topLeftCell="A21" zoomScale="85" zoomScaleSheetLayoutView="85" workbookViewId="0">
      <selection activeCell="G30" sqref="G30"/>
    </sheetView>
  </sheetViews>
  <sheetFormatPr baseColWidth="10" defaultColWidth="0" defaultRowHeight="14" zeroHeight="1"/>
  <cols>
    <col min="1" max="1" width="2.90625" style="34" customWidth="1"/>
    <col min="2" max="2" width="27.90625" style="148" customWidth="1"/>
    <col min="3" max="3" width="23.90625" customWidth="1"/>
    <col min="4" max="4" width="20" customWidth="1"/>
    <col min="5" max="5" width="21.6328125" customWidth="1"/>
    <col min="6" max="6" width="19.54296875" customWidth="1"/>
    <col min="7" max="7" width="26.08984375" customWidth="1"/>
    <col min="8" max="8" width="5.90625" hidden="1" customWidth="1"/>
    <col min="9" max="9" width="5.90625" style="74" hidden="1" customWidth="1"/>
    <col min="10" max="10" width="13.08984375" style="66" hidden="1" customWidth="1"/>
    <col min="11" max="11" width="5.90625" style="67" hidden="1" customWidth="1"/>
    <col min="12" max="12" width="16" style="67" hidden="1" customWidth="1"/>
    <col min="13" max="13" width="5.90625" style="34" hidden="1" customWidth="1"/>
    <col min="14" max="14" width="5.90625" style="67" hidden="1" customWidth="1"/>
    <col min="15" max="15" width="5.90625" style="34" hidden="1" customWidth="1"/>
    <col min="16" max="16" width="5.90625" style="67" hidden="1" customWidth="1"/>
    <col min="17" max="17" width="5.90625" style="34" hidden="1" customWidth="1"/>
    <col min="18" max="25" width="5.90625" style="129" hidden="1" customWidth="1"/>
    <col min="26" max="16384" width="5.90625" hidden="1"/>
  </cols>
  <sheetData>
    <row r="1" spans="1:17">
      <c r="A1" s="25"/>
      <c r="B1" s="147"/>
      <c r="C1" s="4"/>
      <c r="D1" s="4"/>
      <c r="E1" s="4"/>
      <c r="F1" s="4"/>
      <c r="G1" s="4"/>
      <c r="H1" s="4"/>
      <c r="J1" s="501">
        <f ca="1">+J2-1</f>
        <v>2024</v>
      </c>
      <c r="K1" s="501">
        <f ca="1">+J1-3</f>
        <v>2021</v>
      </c>
      <c r="L1" s="501">
        <f ca="1">+K1-3</f>
        <v>2018</v>
      </c>
      <c r="M1" s="501">
        <f ca="1">+L1-3</f>
        <v>2015</v>
      </c>
      <c r="N1" s="501">
        <f ca="1">+M1-1</f>
        <v>2014</v>
      </c>
      <c r="O1" s="502">
        <f ca="1">+N1-1</f>
        <v>2013</v>
      </c>
      <c r="P1" s="502">
        <f t="shared" ref="P1:Q1" ca="1" si="0">+O1-1</f>
        <v>2012</v>
      </c>
      <c r="Q1" s="502">
        <f t="shared" ca="1" si="0"/>
        <v>2011</v>
      </c>
    </row>
    <row r="2" spans="1:17" ht="25.5" customHeight="1">
      <c r="B2" s="238" t="s">
        <v>1482</v>
      </c>
      <c r="D2" s="16"/>
      <c r="E2" s="17"/>
      <c r="F2" s="17"/>
      <c r="G2" s="491"/>
      <c r="H2" s="4"/>
      <c r="J2" s="508">
        <f ca="1">+YEAR(TODAY())</f>
        <v>2025</v>
      </c>
      <c r="K2" s="501"/>
      <c r="L2" s="501"/>
      <c r="M2" s="501"/>
      <c r="N2" s="66"/>
      <c r="O2" s="66"/>
      <c r="P2" s="66"/>
      <c r="Q2" s="66"/>
    </row>
    <row r="3" spans="1:17" ht="12.75" customHeight="1" thickBot="1">
      <c r="A3" s="36"/>
      <c r="B3" s="150"/>
      <c r="C3" s="13"/>
      <c r="D3" s="16"/>
      <c r="E3" s="17"/>
      <c r="F3" s="17"/>
      <c r="G3" s="13" t="s">
        <v>110</v>
      </c>
      <c r="H3" s="4"/>
    </row>
    <row r="4" spans="1:17" ht="13.5" customHeight="1">
      <c r="A4" s="25"/>
      <c r="B4" s="550" t="s">
        <v>45</v>
      </c>
      <c r="C4" s="551"/>
      <c r="D4" s="551"/>
      <c r="E4" s="551"/>
      <c r="F4" s="551"/>
      <c r="G4" s="552"/>
      <c r="H4" s="4"/>
    </row>
    <row r="5" spans="1:17" ht="3" hidden="1" customHeight="1" thickBot="1">
      <c r="A5" s="25"/>
      <c r="B5" s="151"/>
      <c r="C5" s="4"/>
      <c r="D5" s="4"/>
      <c r="E5" s="4"/>
      <c r="F5" s="4"/>
      <c r="G5" s="41"/>
      <c r="H5" s="4"/>
    </row>
    <row r="6" spans="1:17" ht="3" customHeight="1" thickBot="1">
      <c r="A6" s="25"/>
      <c r="B6" s="151"/>
      <c r="C6" s="4"/>
      <c r="D6" s="4"/>
      <c r="E6" s="4"/>
      <c r="F6" s="4"/>
      <c r="G6" s="41"/>
      <c r="H6" s="4"/>
    </row>
    <row r="7" spans="1:17">
      <c r="A7" s="25"/>
      <c r="B7" s="152"/>
      <c r="C7" s="1"/>
      <c r="D7" s="1"/>
      <c r="E7" s="2"/>
      <c r="F7" s="2"/>
      <c r="G7" s="3"/>
      <c r="H7" s="4"/>
    </row>
    <row r="8" spans="1:17" ht="15">
      <c r="A8" s="25"/>
      <c r="B8" s="256" t="s">
        <v>102</v>
      </c>
      <c r="C8" s="220" t="str">
        <f>+'INGRESO DE DATOS'!C9</f>
        <v>0000</v>
      </c>
      <c r="D8" s="221" t="s">
        <v>15</v>
      </c>
      <c r="E8" s="222">
        <f ca="1">NOW()</f>
        <v>45891.435693287036</v>
      </c>
      <c r="F8" s="223"/>
      <c r="G8" s="57"/>
      <c r="H8" s="4"/>
    </row>
    <row r="9" spans="1:17" ht="15">
      <c r="A9" s="25"/>
      <c r="B9" s="256" t="s">
        <v>103</v>
      </c>
      <c r="C9" s="557">
        <f>'INGRESO DE DATOS'!C10</f>
        <v>0</v>
      </c>
      <c r="D9" s="557"/>
      <c r="E9" s="557"/>
      <c r="F9" s="142"/>
      <c r="G9" s="58"/>
      <c r="H9" s="4"/>
    </row>
    <row r="10" spans="1:17" ht="15">
      <c r="A10" s="25"/>
      <c r="B10" s="257" t="s">
        <v>95</v>
      </c>
      <c r="C10" s="557">
        <f>+'INGRESO DE DATOS'!C11:E11</f>
        <v>0</v>
      </c>
      <c r="D10" s="557"/>
      <c r="E10" s="557"/>
      <c r="F10" s="142"/>
      <c r="G10" s="58"/>
      <c r="H10" s="4"/>
    </row>
    <row r="11" spans="1:17" ht="15">
      <c r="A11" s="25"/>
      <c r="B11" s="257" t="s">
        <v>94</v>
      </c>
      <c r="C11" s="318">
        <f>+'INGRESO DE DATOS'!C12</f>
        <v>0</v>
      </c>
      <c r="D11" s="318">
        <f>+'INGRESO DE DATOS'!D12</f>
        <v>0</v>
      </c>
      <c r="E11" s="318">
        <f>+'INGRESO DE DATOS'!E12</f>
        <v>0</v>
      </c>
      <c r="F11" s="142"/>
      <c r="G11" s="58"/>
      <c r="H11" s="4"/>
    </row>
    <row r="12" spans="1:17" ht="15.5">
      <c r="A12" s="25"/>
      <c r="B12" s="256" t="s">
        <v>80</v>
      </c>
      <c r="C12" s="318">
        <f>+'INGRESO DE DATOS'!C13</f>
        <v>0</v>
      </c>
      <c r="D12" s="320" t="s">
        <v>81</v>
      </c>
      <c r="E12" s="297">
        <f>+'INGRESO DE DATOS'!E13</f>
        <v>0</v>
      </c>
      <c r="F12" s="224"/>
      <c r="G12" s="58"/>
      <c r="H12" s="4"/>
    </row>
    <row r="13" spans="1:17" ht="15">
      <c r="A13" s="25"/>
      <c r="B13" s="256" t="s">
        <v>96</v>
      </c>
      <c r="C13" s="305">
        <f>+'INGRESO DE DATOS'!C14</f>
        <v>0</v>
      </c>
      <c r="D13" s="308" t="s">
        <v>97</v>
      </c>
      <c r="E13" s="298">
        <f>+'INGRESO DE DATOS'!E14</f>
        <v>0</v>
      </c>
      <c r="F13" s="143"/>
      <c r="G13" s="58"/>
      <c r="H13" s="4"/>
      <c r="J13" s="68"/>
    </row>
    <row r="14" spans="1:17" ht="15">
      <c r="A14" s="25"/>
      <c r="B14" s="256" t="s">
        <v>99</v>
      </c>
      <c r="C14" s="306">
        <f>'INGRESO DE DATOS'!C15</f>
        <v>0</v>
      </c>
      <c r="D14" s="221" t="s">
        <v>98</v>
      </c>
      <c r="E14" s="315">
        <f>'INGRESO DE DATOS'!E15</f>
        <v>0</v>
      </c>
      <c r="F14" s="225"/>
      <c r="G14" s="58"/>
      <c r="H14" s="4"/>
    </row>
    <row r="15" spans="1:17" ht="15">
      <c r="A15" s="25"/>
      <c r="B15" s="256" t="s">
        <v>100</v>
      </c>
      <c r="C15" s="307">
        <f>'INGRESO DE DATOS'!C16</f>
        <v>5</v>
      </c>
      <c r="D15" s="221"/>
      <c r="E15" s="239"/>
      <c r="F15" s="35"/>
      <c r="G15" s="58"/>
      <c r="H15" s="4"/>
    </row>
    <row r="16" spans="1:17" ht="15">
      <c r="A16" s="25"/>
      <c r="B16" s="256" t="s">
        <v>119</v>
      </c>
      <c r="C16" s="558">
        <f>+'INGRESO DE DATOS'!C17</f>
        <v>0</v>
      </c>
      <c r="D16" s="559"/>
      <c r="E16" s="560"/>
      <c r="F16" s="35"/>
      <c r="G16" s="58"/>
      <c r="H16" s="4"/>
    </row>
    <row r="17" spans="1:23" ht="15">
      <c r="A17" s="25"/>
      <c r="B17" s="256" t="s">
        <v>101</v>
      </c>
      <c r="C17" s="581" t="str">
        <f>+'INGRESO DE DATOS'!C20:E20</f>
        <v>P - PARTICULAR LIVIANO</v>
      </c>
      <c r="D17" s="581"/>
      <c r="E17" s="581"/>
      <c r="F17" s="35"/>
      <c r="G17" s="58"/>
      <c r="H17" s="4"/>
    </row>
    <row r="18" spans="1:23" ht="28">
      <c r="A18" s="25"/>
      <c r="B18" s="317" t="s">
        <v>105</v>
      </c>
      <c r="C18" s="557">
        <f>'INGRESO DE DATOS'!C18</f>
        <v>0</v>
      </c>
      <c r="D18" s="557"/>
      <c r="E18" s="557"/>
      <c r="F18" s="144"/>
      <c r="G18" s="58"/>
      <c r="H18" s="4"/>
    </row>
    <row r="19" spans="1:23" ht="15">
      <c r="A19" s="25"/>
      <c r="B19" s="256" t="s">
        <v>93</v>
      </c>
      <c r="C19" s="318">
        <f>+'INGRESO DE DATOS'!C22</f>
        <v>0</v>
      </c>
      <c r="D19" s="318">
        <f>+'INGRESO DE DATOS'!D22</f>
        <v>0</v>
      </c>
      <c r="E19" s="318">
        <f>+'INGRESO DE DATOS'!E22</f>
        <v>0</v>
      </c>
      <c r="F19" s="144"/>
      <c r="G19" s="58"/>
      <c r="H19" s="4"/>
    </row>
    <row r="20" spans="1:23" ht="91.5" thickBot="1">
      <c r="A20" s="25"/>
      <c r="B20" s="258"/>
      <c r="C20" s="259"/>
      <c r="D20" s="6"/>
      <c r="E20" s="6"/>
      <c r="F20" s="6"/>
      <c r="G20" s="260"/>
      <c r="H20" s="4"/>
      <c r="I20" s="80"/>
      <c r="J20" s="81" t="s">
        <v>69</v>
      </c>
      <c r="K20" s="81"/>
      <c r="L20" s="81" t="s">
        <v>70</v>
      </c>
      <c r="M20" s="82"/>
      <c r="N20" s="81" t="s">
        <v>74</v>
      </c>
      <c r="O20" s="69"/>
      <c r="P20" s="81" t="s">
        <v>140</v>
      </c>
      <c r="Q20" s="69"/>
    </row>
    <row r="21" spans="1:23" ht="39.5" thickBot="1">
      <c r="A21" s="25"/>
      <c r="B21" s="262" t="s">
        <v>1</v>
      </c>
      <c r="C21" s="263"/>
      <c r="D21" s="264" t="s">
        <v>109</v>
      </c>
      <c r="E21" s="264" t="s">
        <v>92</v>
      </c>
      <c r="F21" s="264" t="s">
        <v>123</v>
      </c>
      <c r="G21" s="265" t="s">
        <v>3</v>
      </c>
      <c r="H21" s="4" t="s">
        <v>4</v>
      </c>
      <c r="I21" s="75"/>
      <c r="J21" s="70"/>
      <c r="K21" s="71"/>
      <c r="L21" s="71"/>
      <c r="M21" s="69"/>
      <c r="N21" s="71"/>
      <c r="O21" s="69"/>
      <c r="P21" s="71"/>
      <c r="Q21" s="69"/>
    </row>
    <row r="22" spans="1:23" ht="15.5" hidden="1">
      <c r="A22" s="25"/>
      <c r="B22" s="162" t="s">
        <v>131</v>
      </c>
      <c r="C22" s="45"/>
      <c r="D22" s="261"/>
      <c r="E22" s="563">
        <f>+(IF($C$17="P - PARTICULAR LIVIANO",J22,IF($C$17="P - CARGA LIVIANA (HASTA 2 TONELADAS)",L22,IF($C$17="P - PARTICULAR DE 13 A 15 PASAJEROS (LIVIANO)",N22,IF($C$17="P - MOTOS",P22)))))</f>
        <v>0</v>
      </c>
      <c r="F22" s="246"/>
      <c r="G22" s="228" t="s">
        <v>4</v>
      </c>
      <c r="H22" s="18" t="s">
        <v>4</v>
      </c>
      <c r="I22" s="75" t="s">
        <v>71</v>
      </c>
      <c r="J22" s="85">
        <f>(IF(D23=15000000,(80*500),IF(D23=25000000,(95*500),IF(D23=50000000,(100*500),IF(D23=80000000,(105*500),IF(D23=100000000,(120*500),IF(D23=150000000,(130*500),0)))))))</f>
        <v>0</v>
      </c>
      <c r="K22" s="86"/>
      <c r="L22" s="87">
        <f>(IF(D23=15000000,(80*500),IF(D23=25000000,(95*500),IF(D23=50000000,(100*500),IF(D23=80000000,(105*500),IF(D23=100000000,(120*500),IF(D23=150000000,(130*500),0)))))))</f>
        <v>0</v>
      </c>
      <c r="M22" s="88"/>
      <c r="N22" s="87">
        <f>(IF($D$23=(30000*500),(270*500),IF($D$23=(50000*500),(275*500),IF($D$23=(100000*500),(280*500),IF($D$23=(160000*500),(285*500),IF($D$23=(200000*500),(290*500),IF($D$23=(300000*500),(320*500),0)))))))</f>
        <v>0</v>
      </c>
      <c r="O22" s="86"/>
      <c r="P22" s="87">
        <f>(IF(D23=15000000,(55*500),IF(D23=25000000,(65*500),IF(D23=50000000,(50*500),IF(D23=80000000,(55*500),IF(D23=100000000,(60*500),IF(D23=150000000,(80*500),0)))))))</f>
        <v>0</v>
      </c>
      <c r="Q22" s="69"/>
      <c r="S22" s="130"/>
      <c r="T22" s="131"/>
      <c r="U22" s="131"/>
      <c r="V22" s="132"/>
      <c r="W22" s="133"/>
    </row>
    <row r="23" spans="1:23" ht="15.5" hidden="1">
      <c r="A23" s="25"/>
      <c r="B23" s="154"/>
      <c r="C23" s="155" t="s">
        <v>41</v>
      </c>
      <c r="D23" s="156" t="str">
        <f>'INGRESO DE DATOS'!D26</f>
        <v>No contratada</v>
      </c>
      <c r="E23" s="564"/>
      <c r="F23" s="246">
        <f>+(E22*(1-$D$36))</f>
        <v>0</v>
      </c>
      <c r="G23" s="228" t="s">
        <v>49</v>
      </c>
      <c r="H23" s="18"/>
      <c r="I23" s="75" t="s">
        <v>27</v>
      </c>
      <c r="J23" s="85">
        <f>(IF($D$29=50000000,(200*500),IF($D$29=62500000,(205*500),IF($D$29=75000000,(210*500),IF($D$29=87500000,(215*500),IF($D$29=100000000,(225*500),IF($D$29=112500000,(235*500),IF($D$29=125000000,(245*500),IF($D$29=137500000,(255*500),IF($D$29=150000000,(265*500),IF($D$29=162500000,(275*500),IF($D$29=175000000,(285*500),0))))))))))))</f>
        <v>100000</v>
      </c>
      <c r="K23" s="86"/>
      <c r="L23" s="85">
        <f>(IF($D$29=50000000,(200*500),IF($D$29=62500000,(205*500),IF($D$29=75000000,(210*500),IF($D$29=87500000,(215*500),IF($D$29=100000000,(225*500),IF($D$29=112500000,(235*500),IF($D$29=125000000,(245*500),IF($D$29=137500000,(255*500),IF($D$29=150000000,(265*500),IF($D$29=162500000,(275*500),IF($D$29=175000000,(285*500),0))))))))))))</f>
        <v>100000</v>
      </c>
      <c r="M23" s="88"/>
      <c r="N23" s="85">
        <f>(IF($D$29=50000000,(100*500),IF($D$29=62500000,(105*500),IF($D$29=75000000,(110*500),IF($D$29=87500000,(115*500),IF($D$29=100000000,(120*500),IF($D$29=112500000,(125*500),IF($D$29=125000000,(130*500),IF($D$29=137500000,(135*500),IF($D$29=150000000,(140*500),IF($D$29=162500000,(145*500),IF($D$29=175000000,(150*500),0))))))))))))</f>
        <v>50000</v>
      </c>
      <c r="O23" s="86"/>
      <c r="P23" s="85">
        <f>(IF($D$29=50000000,(210*500),IF($D$29=62500000,(225*500),IF($D$29=75000000,(235*500),IF($D$29=87500000,(245*500),IF($D$29=100000000,(255*500),IF($D$29=112500000,(265*500),IF($D$29=125000000,(275*500),IF($D$29=137500000,(285*500),IF($D$29=150000000,(295*500),IF($D$29=162500000,(305*500),IF($D$29=175000000,(315*500),0))))))))))))</f>
        <v>105000</v>
      </c>
      <c r="Q23" s="69"/>
      <c r="S23" s="134"/>
      <c r="T23" s="135"/>
      <c r="U23" s="135"/>
      <c r="V23" s="135"/>
      <c r="W23" s="136"/>
    </row>
    <row r="24" spans="1:23" ht="15.5" hidden="1">
      <c r="A24" s="25"/>
      <c r="B24" s="157"/>
      <c r="C24" s="158" t="s">
        <v>40</v>
      </c>
      <c r="D24" s="156" t="str">
        <f>IF(D23=(30000*500),(60000*500),IF(D23=(50000*500),(100000*500),IF(D23=(100000*500),(200000*500),IF(D23=(160000*500),(300000*500),IF(D23=(200000*500),(500000*500),IF(D23=(100000*500),(300000*500),IF(D23=(200000*500),(500000*500),IF(D23=(300000*500),(1000000*500),"No contratada"))))))))</f>
        <v>No contratada</v>
      </c>
      <c r="E24" s="565"/>
      <c r="F24" s="247"/>
      <c r="G24" s="470" t="s">
        <v>49</v>
      </c>
      <c r="H24" s="18"/>
      <c r="I24" s="75"/>
      <c r="J24" s="85"/>
      <c r="K24" s="86"/>
      <c r="L24" s="87"/>
      <c r="M24" s="88"/>
      <c r="N24" s="87"/>
      <c r="O24" s="86"/>
      <c r="P24" s="87"/>
      <c r="Q24" s="69"/>
      <c r="S24" s="134"/>
      <c r="T24" s="135"/>
      <c r="U24" s="135"/>
      <c r="V24" s="135"/>
      <c r="W24" s="136"/>
    </row>
    <row r="25" spans="1:23" ht="28.5" hidden="1" customHeight="1">
      <c r="A25" s="25"/>
      <c r="B25" s="159" t="s">
        <v>128</v>
      </c>
      <c r="C25" s="227"/>
      <c r="D25" s="160" t="str">
        <f>'INGRESO DE DATOS'!D27</f>
        <v>No contratada</v>
      </c>
      <c r="E25" s="293">
        <f>+IF($C$17="P - PARTICULAR LIVIANO",J25,IF($C$17="P - CARGA LIVIANA (HASTA 2 TONELADAS)",L25,IF($C$17="P - PARTICULAR DE 13 A 15 PASAJEROS (LIVIANO)",N25,IF($C$17="P - MOTOS",P25))))</f>
        <v>0</v>
      </c>
      <c r="F25" s="300">
        <f>+E25*(1-$D$36)</f>
        <v>0</v>
      </c>
      <c r="G25" s="471" t="str">
        <f>+L49</f>
        <v>Deducible Fijo De ¢125.000,00</v>
      </c>
      <c r="H25" s="18" t="s">
        <v>4</v>
      </c>
      <c r="I25" s="75" t="s">
        <v>72</v>
      </c>
      <c r="J25" s="85">
        <f>(IF(D25=(20000*500),(140*500),IF(D25=(25000*500),(145*500),IF(D25=(30000*500),(150*500),IF(D25=(40000*500),(155*500),IF(D25=(50000*500),(160*500),IF(D25=(60000*500),(165*500),IF(D25=(70000*500),(170*500),IF(D25=(80000*500),(175*500),IF(D25=(90000*500),(180*500),IF(D25=(100000*500),(185*500),0)))))))))))</f>
        <v>0</v>
      </c>
      <c r="K25" s="86"/>
      <c r="L25" s="87">
        <f>(IF(D25=(20000*500),(140*500),IF(D25=(25000*500),(145*500),IF(D25=(30000*500),(150*500),IF(D25=(40000*500),(155*500),IF(D25=(50000*500),(160*500),IF(D25=(60000*500),(165*500),IF(D25=(70000*500),(170*500),IF(D25=(80000*500),(175*500),IF(D25=(90000*500),(180*500),IF(D25=(100000*500),(185*500),0)))))))))))</f>
        <v>0</v>
      </c>
      <c r="M25" s="88"/>
      <c r="N25" s="359">
        <f>(IF($D$25=(20000*500),(180*500),IF($D$25=(25000*500),(190*500),IF($D$25=(30000*500),(200*500),IF($D$25=(40000*500),(210*500),IF($D$25=(50000*500),(220*500),IF($D$25=(60000*500),(230*500),IF($D$25=(70000*500),(240*500),IF($D$25=(80000*500),(250*500),IF($D$25=(90000*500),(260*500),IF($D$25=(100000*500),(290*500),0)))))))))))</f>
        <v>0</v>
      </c>
      <c r="O25" s="86"/>
      <c r="P25" s="359">
        <f>(IF(D25=(20000*500),(20*500),IF(D25=(25000*500),(25*500),IF(D25=(30000*500),(30*500),IF(D25=(40000*500),(35*500),IF(D25=(50000*500),(40*500),IF(D25=(60000*500),(45*500),IF(D25=(70000*500),(50*500),IF(D25=(80000*500),(55*500),IF(D25=(90000*500),(60*500),IF(D25=(100000*500),(65*500),0)))))))))))</f>
        <v>0</v>
      </c>
      <c r="Q25" s="69"/>
      <c r="S25" s="134"/>
      <c r="T25" s="135"/>
      <c r="U25" s="135"/>
      <c r="V25" s="135"/>
      <c r="W25" s="136"/>
    </row>
    <row r="26" spans="1:23" ht="15.5" hidden="1">
      <c r="A26" s="25"/>
      <c r="B26" s="162" t="s">
        <v>129</v>
      </c>
      <c r="C26" s="226"/>
      <c r="D26" s="294"/>
      <c r="E26" s="304"/>
      <c r="F26" s="304"/>
      <c r="G26" s="472" t="s">
        <v>4</v>
      </c>
      <c r="H26" s="18" t="s">
        <v>4</v>
      </c>
      <c r="I26" s="75" t="s">
        <v>26</v>
      </c>
      <c r="J26" s="85">
        <f>(IF($D$27="no contratada",0,IF($D$27=(4000*500),(12*500)*K42,IF($D$27=(6000*500),(14*500)*K42,IF($D$27=(8000*500),(16*500)*K42)))))</f>
        <v>0</v>
      </c>
      <c r="K26" s="86"/>
      <c r="L26" s="85">
        <f>(IF($D$27="no contratada",0,IF($D$27=(4000*500),(12*500)*K42,IF($D$27=(6000*500),(14*500)*K42,IF($D$27=(8000*500),(16*500)*K42)))))</f>
        <v>0</v>
      </c>
      <c r="M26" s="88"/>
      <c r="N26" s="85">
        <f>(IF($D$27="no contratada",0,IF($D$27=(4000*500),(12*500)*K42,IF($D$27=(6000*500),(14*500)*K42,IF($D$27=(8000*500),(16*500)*K42)))))</f>
        <v>0</v>
      </c>
      <c r="O26" s="86"/>
      <c r="P26" s="85">
        <f>(IF($D$27="no contratada",0,IF($D$27=(4000*500),(12*500)*K42,IF($D$27=(6000*500),(14*500)*K42,IF($D$27=(8000*500),(16*500)*K42)))))</f>
        <v>0</v>
      </c>
      <c r="Q26" s="69"/>
      <c r="S26" s="134"/>
      <c r="T26" s="135"/>
      <c r="U26" s="135"/>
      <c r="V26" s="135"/>
      <c r="W26" s="136"/>
    </row>
    <row r="27" spans="1:23" ht="15.5" hidden="1">
      <c r="A27" s="25"/>
      <c r="B27" s="163"/>
      <c r="C27" s="155" t="s">
        <v>41</v>
      </c>
      <c r="D27" s="295" t="str">
        <f>IF(AND('INGRESO DE DATOS'!C16&gt;0,'INGRESO DE DATOS'!D29&lt;&gt;""),'INGRESO DE DATOS'!D29,"No Contratada")</f>
        <v>No contratada</v>
      </c>
      <c r="E27" s="301">
        <f>IF('INGRESO DE DATOS'!D29="No contratada",0,J26)</f>
        <v>0</v>
      </c>
      <c r="F27" s="301">
        <f>IF('COTIZACION ASSA'!E27="No contratada","0",(E27*(1-'INGRESO DE DATOS'!$D$37)))</f>
        <v>0</v>
      </c>
      <c r="G27" s="472" t="str">
        <f>+IF(AND(D27&gt;0,D27&lt;&gt;"No Contratada",'INGRESO DE DATOS'!D29&lt;&gt;"No Contratada"),"Sin Deducible","No Contratada")</f>
        <v>No Contratada</v>
      </c>
      <c r="H27" s="18"/>
      <c r="I27" s="75"/>
      <c r="J27" s="89"/>
      <c r="K27" s="86"/>
      <c r="L27" s="90"/>
      <c r="M27" s="88"/>
      <c r="N27" s="90"/>
      <c r="O27" s="86"/>
      <c r="P27" s="90"/>
      <c r="Q27" s="69"/>
      <c r="S27" s="134"/>
      <c r="T27" s="135"/>
      <c r="U27" s="135"/>
      <c r="V27" s="135"/>
      <c r="W27" s="136"/>
    </row>
    <row r="28" spans="1:23" ht="15.5" hidden="1">
      <c r="A28" s="25"/>
      <c r="B28" s="163"/>
      <c r="C28" s="155" t="s">
        <v>40</v>
      </c>
      <c r="D28" s="303" t="str">
        <f>IF(D27=(2000000),10000000,IF(D27=(6000*500),(30000*500),IF(D27=(8000*500),(40000*500),"No Contratada")))</f>
        <v>No Contratada</v>
      </c>
      <c r="E28" s="302"/>
      <c r="F28" s="302"/>
      <c r="G28" s="472" t="str">
        <f>+IF(G27="No Contratada","No Contratada","Sin Deducible")</f>
        <v>No Contratada</v>
      </c>
      <c r="H28" s="18"/>
      <c r="I28" s="75"/>
      <c r="J28" s="89" t="str">
        <f>+IF(AND('INGRESO DE DATOS'!D31="SI",'INGRESO DE DATOS'!C15&gt;0),K28,"No Contratada")</f>
        <v>No Contratada</v>
      </c>
      <c r="K28" s="86">
        <f>+IF('INGRESO DE DATOS'!D30="NO","No Contratada",'INGRESO DE DATOS'!C15)</f>
        <v>0</v>
      </c>
      <c r="L28" s="90">
        <f>+IF('INGRESO DE DATOS'!D31="NO",0,'COTIZACION ASSA'!M28)</f>
        <v>25000</v>
      </c>
      <c r="M28" s="88">
        <f>+IF('INGRESO DE DATOS'!D30="SI",IF($C$17="P - PARTICULAR LIVIANO",J30,IF($C$17="P - CARGA LIVIANA (HASTA 2 TONELADAS)",L30,IF($C$17="P - PARTICULAR DE 13 A 15 PASAJEROS (LIVIANO)",N30,P30))),0)</f>
        <v>25000</v>
      </c>
      <c r="N28" s="90"/>
      <c r="O28" s="86"/>
      <c r="P28" s="90"/>
      <c r="Q28" s="69"/>
      <c r="S28" s="134"/>
      <c r="T28" s="135"/>
      <c r="U28" s="135"/>
      <c r="V28" s="135"/>
      <c r="W28" s="136"/>
    </row>
    <row r="29" spans="1:23" ht="30" customHeight="1">
      <c r="A29" s="25"/>
      <c r="B29" s="159" t="s">
        <v>125</v>
      </c>
      <c r="C29" s="46"/>
      <c r="D29" s="325">
        <f>+'INGRESO DE DATOS'!D28</f>
        <v>50000000</v>
      </c>
      <c r="E29" s="302">
        <f>+IF($C$17="P - PARTICULAR LIVIANO",J23,IF($C$17="P - CARGA LIVIANA (HASTA 2 TONELADAS)",L23,IF($C$17="P - PARTICULAR DE 13 A 15 PASAJEROS (LIVIANO)",N23,IF($C$17="P - MOTOS",P23,"No Contratada"))))</f>
        <v>100000</v>
      </c>
      <c r="F29" s="246">
        <f>+E29*(1-$D$36)</f>
        <v>95000</v>
      </c>
      <c r="G29" s="471" t="s">
        <v>1527</v>
      </c>
      <c r="H29" s="18"/>
      <c r="I29" s="75"/>
      <c r="J29" s="85"/>
      <c r="K29" s="86"/>
      <c r="L29" s="87"/>
      <c r="M29" s="88"/>
      <c r="N29" s="87"/>
      <c r="O29" s="86"/>
      <c r="P29" s="87"/>
      <c r="Q29" s="69"/>
      <c r="S29" s="134"/>
      <c r="T29" s="135"/>
      <c r="U29" s="135"/>
      <c r="V29" s="135"/>
      <c r="W29" s="136"/>
    </row>
    <row r="30" spans="1:23" ht="34.5" customHeight="1">
      <c r="A30" s="25"/>
      <c r="B30" s="566" t="s">
        <v>126</v>
      </c>
      <c r="C30" s="567"/>
      <c r="D30" s="165" t="str">
        <f>+J28</f>
        <v>No Contratada</v>
      </c>
      <c r="E30" s="161">
        <f>+L28</f>
        <v>25000</v>
      </c>
      <c r="F30" s="293">
        <f>IF('COTIZACION ASSA'!E30="No contratada","No contratada",(E30*(1-'INGRESO DE DATOS'!$D$37)))</f>
        <v>23750</v>
      </c>
      <c r="G30" s="469" t="s">
        <v>1497</v>
      </c>
      <c r="H30" s="18"/>
      <c r="I30" s="75" t="s">
        <v>73</v>
      </c>
      <c r="J30" s="85">
        <f>($C$14*1.39%)+25000</f>
        <v>25000</v>
      </c>
      <c r="K30" s="86"/>
      <c r="L30" s="87">
        <f>($C$14*1.39%)+25000</f>
        <v>25000</v>
      </c>
      <c r="M30" s="88"/>
      <c r="N30" s="87">
        <f>($C$14*1.6%)+25000</f>
        <v>25000</v>
      </c>
      <c r="O30" s="86"/>
      <c r="P30" s="87">
        <f>($C$14*6%)+25000</f>
        <v>25000</v>
      </c>
      <c r="Q30" s="69"/>
      <c r="S30" s="134"/>
      <c r="T30" s="135"/>
      <c r="U30" s="135"/>
      <c r="V30" s="135"/>
      <c r="W30" s="136"/>
    </row>
    <row r="31" spans="1:23" ht="34.5" customHeight="1">
      <c r="A31" s="25"/>
      <c r="B31" s="553" t="s">
        <v>132</v>
      </c>
      <c r="C31" s="554"/>
      <c r="D31" s="165" t="str">
        <f>+IF(AND('INGRESO DE DATOS'!D31="SI",'INGRESO DE DATOS'!C15&gt;0),'INGRESO DE DATOS'!C15,"No Contratada")</f>
        <v>No Contratada</v>
      </c>
      <c r="E31" s="161">
        <f ca="1">+IF('INGRESO DE DATOS'!D31="SI",IF($C$17="P - PARTICULAR LIVIANO",J31,IF($C$17="P - CARGA LIVIANA (HASTA 2 TONELADAS)",L31,IF($C$17="P - PARTICULAR DE 13 A 15 PASAJEROS (LIVIANO)",N31,P31))),0)</f>
        <v>100000</v>
      </c>
      <c r="F31" s="161">
        <f ca="1">IF('COTIZACION ASSA'!E31="No contratada","No contratada",(E31*(1-'INGRESO DE DATOS'!$D$37)))</f>
        <v>95000</v>
      </c>
      <c r="G31" s="469" t="s">
        <v>1497</v>
      </c>
      <c r="H31" s="18"/>
      <c r="I31" s="75" t="s">
        <v>44</v>
      </c>
      <c r="J31" s="85">
        <f ca="1">(+J44*$C$14)+100000</f>
        <v>100000</v>
      </c>
      <c r="K31" s="86"/>
      <c r="L31" s="85">
        <f ca="1">(+L44*$C$14)+100000</f>
        <v>100000</v>
      </c>
      <c r="M31" s="88"/>
      <c r="N31" s="85">
        <f ca="1">(+N44*$C$14)+100000</f>
        <v>100000</v>
      </c>
      <c r="O31" s="86"/>
      <c r="P31" s="85">
        <f ca="1">(+P44*$C$14)+100000</f>
        <v>100000</v>
      </c>
      <c r="Q31" s="69"/>
      <c r="S31" s="134"/>
      <c r="T31" s="135"/>
      <c r="U31" s="135"/>
      <c r="V31" s="135"/>
      <c r="W31" s="136"/>
    </row>
    <row r="32" spans="1:23" ht="8.25" hidden="1" customHeight="1" thickBot="1">
      <c r="A32" s="25"/>
      <c r="B32" s="362"/>
      <c r="C32" s="164"/>
      <c r="D32" s="245" t="e">
        <f>#REF!</f>
        <v>#REF!</v>
      </c>
      <c r="E32" s="248"/>
      <c r="F32" s="302"/>
      <c r="G32" s="229"/>
      <c r="H32" s="18"/>
      <c r="I32" s="75"/>
      <c r="J32" s="85"/>
      <c r="K32" s="86"/>
      <c r="L32" s="87"/>
      <c r="M32" s="88"/>
      <c r="N32" s="87"/>
      <c r="O32" s="86"/>
      <c r="P32" s="87"/>
      <c r="Q32" s="69"/>
      <c r="S32" s="137">
        <v>175000000</v>
      </c>
      <c r="T32" s="138">
        <v>285</v>
      </c>
      <c r="U32" s="138">
        <v>310</v>
      </c>
      <c r="V32" s="138">
        <v>315</v>
      </c>
      <c r="W32" s="139">
        <v>150</v>
      </c>
    </row>
    <row r="33" spans="1:25" ht="6" hidden="1" customHeight="1">
      <c r="A33" s="25"/>
      <c r="B33" s="362"/>
      <c r="C33" s="164"/>
      <c r="D33" s="245" t="e">
        <f>#REF!</f>
        <v>#REF!</v>
      </c>
      <c r="E33" s="248"/>
      <c r="F33" s="248"/>
      <c r="G33" s="229"/>
      <c r="H33" s="18"/>
      <c r="I33" s="75"/>
      <c r="J33" s="85"/>
      <c r="K33" s="86"/>
      <c r="L33" s="87"/>
      <c r="M33" s="88"/>
      <c r="N33" s="87"/>
      <c r="O33" s="86"/>
      <c r="P33" s="87"/>
      <c r="Q33" s="69"/>
    </row>
    <row r="34" spans="1:25" ht="26.25" customHeight="1" thickBot="1">
      <c r="A34" s="25"/>
      <c r="B34" s="555" t="s">
        <v>133</v>
      </c>
      <c r="C34" s="556"/>
      <c r="D34" s="166">
        <f>+'INGRESO DE DATOS'!D35</f>
        <v>0</v>
      </c>
      <c r="E34" s="167">
        <f>+D34*$J$45</f>
        <v>0</v>
      </c>
      <c r="F34" s="169">
        <f>+E34</f>
        <v>0</v>
      </c>
      <c r="G34" s="231" t="s">
        <v>306</v>
      </c>
      <c r="H34" s="18"/>
      <c r="I34" s="75"/>
      <c r="J34" s="85"/>
      <c r="K34" s="86"/>
      <c r="L34" s="87"/>
      <c r="M34" s="88"/>
      <c r="N34" s="87"/>
      <c r="O34" s="86"/>
      <c r="P34" s="87"/>
      <c r="Q34" s="69"/>
    </row>
    <row r="35" spans="1:25" ht="18" customHeight="1" thickBot="1">
      <c r="A35" s="25"/>
      <c r="B35" s="153" t="s">
        <v>8</v>
      </c>
      <c r="C35" s="39"/>
      <c r="D35" s="39"/>
      <c r="E35" s="168">
        <f ca="1">SUM(E22:E34)</f>
        <v>225000</v>
      </c>
      <c r="F35" s="168">
        <f ca="1">SUM(F22:F34)</f>
        <v>213750</v>
      </c>
      <c r="G35" s="363"/>
      <c r="H35" s="18" t="s">
        <v>4</v>
      </c>
      <c r="I35" s="76"/>
      <c r="J35" s="91"/>
      <c r="K35" s="92"/>
      <c r="L35" s="321"/>
      <c r="M35" s="93"/>
      <c r="N35" s="91"/>
      <c r="O35" s="86"/>
      <c r="P35" s="91"/>
      <c r="Q35" s="69"/>
    </row>
    <row r="36" spans="1:25" ht="25.5" customHeight="1" thickBot="1">
      <c r="A36" s="25"/>
      <c r="B36" s="162" t="s">
        <v>68</v>
      </c>
      <c r="C36" s="37"/>
      <c r="D36" s="462">
        <f>+'INGRESO DE DATOS'!D37</f>
        <v>0.05</v>
      </c>
      <c r="E36" s="44"/>
      <c r="F36" s="44"/>
      <c r="G36" s="364"/>
      <c r="H36" s="18"/>
      <c r="I36" s="75" t="s">
        <v>4</v>
      </c>
      <c r="J36" s="94"/>
      <c r="K36" s="86"/>
      <c r="L36" s="95"/>
      <c r="M36" s="88"/>
      <c r="N36" s="95"/>
      <c r="O36" s="86"/>
      <c r="P36" s="95"/>
      <c r="Q36" s="69"/>
    </row>
    <row r="37" spans="1:25" ht="15.75" customHeight="1">
      <c r="A37" s="25"/>
      <c r="B37" s="162" t="s">
        <v>23</v>
      </c>
      <c r="C37" s="442" t="str">
        <f>+IF(E37=50000,"DORADO PLUS",IF(E37=39988.8,"PLATINO","No Contratada"))</f>
        <v>No Contratada</v>
      </c>
      <c r="D37" s="40"/>
      <c r="E37" s="232">
        <f>+J46</f>
        <v>0</v>
      </c>
      <c r="F37" s="232">
        <f>+E37</f>
        <v>0</v>
      </c>
      <c r="G37" s="364"/>
      <c r="H37" s="18"/>
      <c r="I37" s="75"/>
      <c r="J37" s="96"/>
      <c r="K37" s="86"/>
      <c r="L37" s="88"/>
      <c r="M37" s="97"/>
      <c r="N37" s="88"/>
      <c r="O37" s="86"/>
      <c r="P37" s="88"/>
      <c r="Q37" s="69"/>
    </row>
    <row r="38" spans="1:25" ht="16" thickBot="1">
      <c r="A38" s="25"/>
      <c r="B38" s="163" t="s">
        <v>51</v>
      </c>
      <c r="C38" s="37"/>
      <c r="D38" s="37"/>
      <c r="E38" s="230">
        <f ca="1">+(E35+E37)*13%</f>
        <v>29250</v>
      </c>
      <c r="F38" s="230">
        <f ca="1">+(F35+F37)*13%</f>
        <v>27787.5</v>
      </c>
      <c r="G38" s="364"/>
      <c r="H38" s="18" t="s">
        <v>4</v>
      </c>
      <c r="I38" s="76"/>
      <c r="J38" s="98"/>
      <c r="K38" s="99"/>
      <c r="L38" s="98"/>
      <c r="M38" s="86"/>
      <c r="N38" s="98"/>
      <c r="O38" s="86"/>
      <c r="P38" s="98"/>
      <c r="Q38" s="69"/>
    </row>
    <row r="39" spans="1:25" ht="15.5">
      <c r="A39" s="47"/>
      <c r="B39" s="170" t="s">
        <v>52</v>
      </c>
      <c r="C39" s="38"/>
      <c r="D39" s="38"/>
      <c r="E39" s="233">
        <f ca="1">SUM(E35:E38)</f>
        <v>254250</v>
      </c>
      <c r="F39" s="233">
        <f ca="1">SUM(F35:F38)</f>
        <v>241537.5</v>
      </c>
      <c r="G39" s="56"/>
      <c r="H39" s="9" t="s">
        <v>4</v>
      </c>
      <c r="I39" s="75"/>
      <c r="J39" s="96"/>
      <c r="K39" s="86"/>
      <c r="L39" s="88"/>
      <c r="M39" s="88"/>
      <c r="N39" s="88"/>
      <c r="O39" s="86"/>
      <c r="P39" s="88"/>
      <c r="Q39" s="69"/>
    </row>
    <row r="40" spans="1:25" ht="14.4" customHeight="1">
      <c r="A40" s="47"/>
      <c r="B40" s="170" t="s">
        <v>53</v>
      </c>
      <c r="C40" s="38"/>
      <c r="D40" s="38"/>
      <c r="E40" s="233">
        <f ca="1">+E39/2</f>
        <v>127125</v>
      </c>
      <c r="F40" s="233">
        <f ca="1">+F39/2</f>
        <v>120768.75</v>
      </c>
      <c r="G40" s="56"/>
      <c r="H40" s="9"/>
      <c r="I40" s="75"/>
      <c r="J40" s="96"/>
      <c r="K40" s="86"/>
      <c r="L40" s="88"/>
      <c r="M40" s="88"/>
      <c r="N40" s="88"/>
      <c r="O40" s="86"/>
      <c r="P40" s="88"/>
      <c r="Q40" s="69"/>
    </row>
    <row r="41" spans="1:25" ht="18.75" customHeight="1">
      <c r="A41" s="47"/>
      <c r="B41" s="170" t="s">
        <v>56</v>
      </c>
      <c r="C41" s="5"/>
      <c r="D41" s="5"/>
      <c r="E41" s="233">
        <f ca="1">+((((E35-E34)*1.06)+E34)*1.13+(E37*1.13))/4</f>
        <v>67376.25</v>
      </c>
      <c r="F41" s="233">
        <f ca="1">+((((F35-F34)*1.06)+F34)*1.13+(F37*1.13))/4</f>
        <v>64007.437499999993</v>
      </c>
      <c r="G41" s="365"/>
      <c r="H41" s="9"/>
      <c r="I41" s="75"/>
      <c r="J41" s="100"/>
      <c r="K41" s="101"/>
      <c r="L41" s="102"/>
      <c r="M41" s="102"/>
      <c r="N41" s="102"/>
      <c r="O41" s="86"/>
      <c r="P41" s="102"/>
      <c r="Q41" s="69"/>
    </row>
    <row r="42" spans="1:25" ht="0.75" customHeight="1">
      <c r="A42" s="48"/>
      <c r="B42" s="171" t="s">
        <v>10</v>
      </c>
      <c r="C42" s="20">
        <f ca="1">+E8</f>
        <v>45891.435693287036</v>
      </c>
      <c r="D42" s="21" t="s">
        <v>11</v>
      </c>
      <c r="E42" s="128">
        <v>38034</v>
      </c>
      <c r="F42" s="128"/>
      <c r="G42" s="42"/>
      <c r="H42" s="22"/>
      <c r="I42" s="77" t="s">
        <v>76</v>
      </c>
      <c r="J42" s="100"/>
      <c r="K42" s="103">
        <f>+$C$15</f>
        <v>5</v>
      </c>
      <c r="L42" s="102"/>
      <c r="M42" s="103">
        <f>+$C$15</f>
        <v>5</v>
      </c>
      <c r="N42" s="102"/>
      <c r="O42" s="103">
        <f>+$C$15</f>
        <v>5</v>
      </c>
      <c r="P42" s="102"/>
      <c r="Q42" s="73">
        <f>+$C$15</f>
        <v>5</v>
      </c>
    </row>
    <row r="43" spans="1:25" ht="18.5" thickBot="1">
      <c r="A43" s="49"/>
      <c r="B43" s="172" t="s">
        <v>54</v>
      </c>
      <c r="C43" s="43"/>
      <c r="D43" s="43"/>
      <c r="E43" s="234">
        <f ca="1">+((((E35-E34)*1.08)+E34)*1.13+(E37*1.13))/12</f>
        <v>22882.5</v>
      </c>
      <c r="F43" s="234">
        <f ca="1">+((((F35-F34)*1.08)+F34)*1.13+(F37*1.13))/12</f>
        <v>21738.375</v>
      </c>
      <c r="G43" s="55"/>
      <c r="H43" s="22"/>
      <c r="I43" s="75"/>
      <c r="J43" s="104"/>
      <c r="K43" s="105"/>
      <c r="L43" s="106"/>
      <c r="M43" s="107"/>
      <c r="N43" s="106"/>
      <c r="O43" s="86"/>
      <c r="P43" s="106"/>
      <c r="Q43" s="69"/>
    </row>
    <row r="44" spans="1:25" s="19" customFormat="1" ht="19.5" customHeight="1">
      <c r="A44" s="50"/>
      <c r="B44" s="174"/>
      <c r="C44" s="7"/>
      <c r="D44" s="7"/>
      <c r="E44" s="8"/>
      <c r="F44" s="8"/>
      <c r="G44" s="7"/>
      <c r="H44" s="9"/>
      <c r="I44" s="76" t="s">
        <v>44</v>
      </c>
      <c r="J44" s="503">
        <f ca="1">IF(E14&gt;=J1,2.35%,IF(E14&gt;=K1,2.95%,IF(E14&gt;=L1,3.55%,IF(E14&gt;=M1,4%,IF(E14=N1,4.5%,IF(E14=O1,5.25%,IF(E14=P1,6.25%,IF(E14&lt;=Q1,7.5%))))))))</f>
        <v>7.4999999999999997E-2</v>
      </c>
      <c r="K44" s="504"/>
      <c r="L44" s="503">
        <f ca="1">IF(E14&gt;=J1,2.35%,IF(E14&gt;=K1,2.95%,IF(E14&gt;=L1,3.55%,IF(E14&gt;=M1,4%,IF(E14=N1,4.5%,IF(E14=O1,5.25%,IF(E14=P1,6.25%,IF(E14&lt;=Q1,7.5%))))))))</f>
        <v>7.4999999999999997E-2</v>
      </c>
      <c r="M44" s="505"/>
      <c r="N44" s="503">
        <f ca="1">IF(E14&gt;=J1,6%,IF(E14&gt;=K1,6.5%,IF(E14&gt;=L1,7%,IF(E14&gt;=M1,7.5%,IF(E14&lt;=N1,8%)))))</f>
        <v>0.08</v>
      </c>
      <c r="O44" s="506"/>
      <c r="P44" s="503">
        <f ca="1">IF(E14&gt;=J1,5.2%,IF(E14&gt;=K1,5.5%,IF(E14&gt;=L1,6%,IF(E14&gt;=M1,6.5%,IF(E14&lt;=N1,7%)))))</f>
        <v>7.0000000000000007E-2</v>
      </c>
      <c r="Q44" s="83"/>
      <c r="R44" s="129"/>
      <c r="S44" s="129"/>
      <c r="T44" s="129"/>
      <c r="U44" s="129"/>
      <c r="V44" s="129"/>
      <c r="W44" s="129"/>
      <c r="X44" s="129"/>
      <c r="Y44" s="129"/>
    </row>
    <row r="45" spans="1:25" ht="19.5" customHeight="1">
      <c r="A45" s="50"/>
      <c r="B45" s="175"/>
      <c r="C45" s="7"/>
      <c r="D45" s="7"/>
      <c r="E45" s="8"/>
      <c r="F45" s="8"/>
      <c r="G45" s="11"/>
      <c r="H45" s="9"/>
      <c r="I45" s="77" t="s">
        <v>77</v>
      </c>
      <c r="J45" s="108">
        <f>IF($D$34&gt;=1,1.55%,0)</f>
        <v>0</v>
      </c>
      <c r="K45" s="109"/>
      <c r="L45" s="108">
        <f>IF($D$34&gt;=1,1.55%,0)</f>
        <v>0</v>
      </c>
      <c r="M45" s="110"/>
      <c r="N45" s="108">
        <f>IF($D$34&gt;=1,1.55%,0)</f>
        <v>0</v>
      </c>
      <c r="O45" s="86"/>
      <c r="P45" s="108">
        <f>IF($D$34&gt;=1,1.55%,0)</f>
        <v>0</v>
      </c>
      <c r="Q45" s="69"/>
    </row>
    <row r="46" spans="1:25" ht="16" thickBot="1">
      <c r="A46" s="50"/>
      <c r="B46" s="176"/>
      <c r="C46" s="7"/>
      <c r="D46" s="7"/>
      <c r="E46" s="8"/>
      <c r="F46" s="8"/>
      <c r="G46" s="11"/>
      <c r="H46" s="9"/>
      <c r="I46" s="84" t="s">
        <v>78</v>
      </c>
      <c r="J46" s="111">
        <f>+J47</f>
        <v>0</v>
      </c>
      <c r="K46" s="112"/>
      <c r="L46" s="111"/>
      <c r="M46" s="113"/>
      <c r="N46" s="111"/>
      <c r="O46" s="86"/>
      <c r="P46" s="111"/>
      <c r="Q46" s="69"/>
    </row>
    <row r="47" spans="1:25" ht="30" customHeight="1">
      <c r="A47" s="50"/>
      <c r="B47" s="570" t="s">
        <v>57</v>
      </c>
      <c r="C47" s="571"/>
      <c r="D47" s="572"/>
      <c r="E47" s="588" t="s">
        <v>58</v>
      </c>
      <c r="F47" s="589"/>
      <c r="G47" s="585" t="s">
        <v>60</v>
      </c>
      <c r="H47" s="9"/>
      <c r="J47" s="85">
        <f>+IF('INGRESO DE DATOS'!C15=0,0,'COTIZACION ASSA'!J48)</f>
        <v>0</v>
      </c>
      <c r="K47" s="114"/>
      <c r="L47" s="115"/>
      <c r="M47" s="115"/>
      <c r="N47" s="115"/>
      <c r="O47" s="114"/>
      <c r="P47" s="115"/>
    </row>
    <row r="48" spans="1:25" ht="18">
      <c r="A48" s="50"/>
      <c r="B48" s="573"/>
      <c r="C48" s="574"/>
      <c r="D48" s="575"/>
      <c r="E48" s="590" t="s">
        <v>59</v>
      </c>
      <c r="F48" s="591"/>
      <c r="G48" s="586"/>
      <c r="H48" s="9"/>
      <c r="J48" s="66">
        <f>+IF('INGRESO DE DATOS'!D30="NO",0,IF('INGRESO DE DATOS'!D31="NO",0,'COTIZACION ASSA'!J49))</f>
        <v>50000</v>
      </c>
      <c r="L48" s="468" t="s">
        <v>396</v>
      </c>
      <c r="M48"/>
      <c r="N48" s="78"/>
      <c r="P48" s="78"/>
    </row>
    <row r="49" spans="1:16" ht="31.5" customHeight="1">
      <c r="A49" s="50"/>
      <c r="B49" s="568" t="s">
        <v>66</v>
      </c>
      <c r="C49" s="569"/>
      <c r="D49" s="278"/>
      <c r="E49" s="561"/>
      <c r="F49" s="562"/>
      <c r="G49" s="279"/>
      <c r="H49" s="9"/>
      <c r="J49" s="66">
        <f>IF('INGRESO DE DATOS'!D38="DORADO PLUS",(50000),IF('INGRESO DE DATOS'!D38="PLATINO",(39988.8),(0)))</f>
        <v>50000</v>
      </c>
      <c r="L49" s="78" t="str">
        <f>+IF(OR('INGRESO DE DATOS'!C15=0,'INGRESO DE DATOS'!D31="NO",'INGRESO DE DATOS'!D30="NO"),"Deducible Fijo De ¢125.000,00","Sin Deducible")</f>
        <v>Deducible Fijo De ¢125.000,00</v>
      </c>
      <c r="M49"/>
      <c r="N49" s="78"/>
      <c r="P49" s="78"/>
    </row>
    <row r="50" spans="1:16" ht="27" customHeight="1">
      <c r="A50" s="50"/>
      <c r="B50" s="568" t="s">
        <v>61</v>
      </c>
      <c r="C50" s="569"/>
      <c r="D50" s="322"/>
      <c r="E50" s="577">
        <v>3</v>
      </c>
      <c r="F50" s="578"/>
      <c r="G50" s="140" t="s">
        <v>85</v>
      </c>
      <c r="H50" s="7"/>
    </row>
    <row r="51" spans="1:16" ht="17.25" customHeight="1">
      <c r="A51" s="25"/>
      <c r="B51" s="568" t="s">
        <v>62</v>
      </c>
      <c r="C51" s="587"/>
      <c r="D51" s="322"/>
      <c r="E51" s="582">
        <v>3</v>
      </c>
      <c r="F51" s="578"/>
      <c r="G51" s="140"/>
      <c r="H51" s="4"/>
    </row>
    <row r="52" spans="1:16" ht="24.75" customHeight="1">
      <c r="A52" s="25"/>
      <c r="B52" s="568" t="s">
        <v>63</v>
      </c>
      <c r="C52" s="587"/>
      <c r="D52" s="323"/>
      <c r="E52" s="582">
        <v>3</v>
      </c>
      <c r="F52" s="578"/>
      <c r="G52" s="140" t="s">
        <v>86</v>
      </c>
      <c r="H52" s="4"/>
    </row>
    <row r="53" spans="1:16" ht="24.75" customHeight="1">
      <c r="A53" s="25"/>
      <c r="B53" s="568" t="s">
        <v>64</v>
      </c>
      <c r="C53" s="569"/>
      <c r="D53" s="323"/>
      <c r="E53" s="577">
        <v>3</v>
      </c>
      <c r="F53" s="578"/>
      <c r="G53" s="140" t="s">
        <v>88</v>
      </c>
      <c r="H53" s="4"/>
    </row>
    <row r="54" spans="1:16" ht="26.25" customHeight="1" thickBot="1">
      <c r="A54" s="25"/>
      <c r="B54" s="583" t="s">
        <v>65</v>
      </c>
      <c r="C54" s="584"/>
      <c r="D54" s="235"/>
      <c r="E54" s="579">
        <v>3</v>
      </c>
      <c r="F54" s="580"/>
      <c r="G54" s="236" t="s">
        <v>87</v>
      </c>
      <c r="H54" s="4"/>
    </row>
    <row r="55" spans="1:16">
      <c r="A55" s="25"/>
      <c r="B55" s="175"/>
      <c r="C55" s="12"/>
      <c r="D55" s="12"/>
      <c r="E55" s="12"/>
      <c r="F55" s="12"/>
      <c r="G55" s="12"/>
      <c r="H55" s="4"/>
    </row>
    <row r="56" spans="1:16" ht="13.5" customHeight="1">
      <c r="A56" s="25"/>
      <c r="B56" s="299" t="s">
        <v>120</v>
      </c>
      <c r="C56" s="12"/>
      <c r="D56" s="12"/>
      <c r="E56" s="12"/>
      <c r="F56" s="12"/>
      <c r="G56" s="12"/>
      <c r="H56" s="4"/>
    </row>
    <row r="57" spans="1:16" ht="17.25" customHeight="1">
      <c r="A57" s="25"/>
      <c r="B57" s="280"/>
      <c r="C57" s="281"/>
      <c r="D57" s="281"/>
      <c r="E57" s="281"/>
      <c r="F57" s="281"/>
      <c r="G57" s="281"/>
      <c r="H57" s="4"/>
    </row>
    <row r="58" spans="1:16" ht="17.25" customHeight="1">
      <c r="A58" s="25"/>
      <c r="B58" s="282"/>
      <c r="C58" s="283"/>
      <c r="D58" s="284"/>
      <c r="E58" s="285"/>
      <c r="F58" s="285"/>
      <c r="G58" s="286"/>
      <c r="H58" s="4"/>
    </row>
    <row r="59" spans="1:16" ht="15" customHeight="1">
      <c r="A59" s="25"/>
      <c r="B59" s="287"/>
      <c r="C59" s="283"/>
      <c r="D59" s="288"/>
      <c r="E59" s="289" t="s">
        <v>4</v>
      </c>
      <c r="F59" s="289"/>
      <c r="G59" s="283"/>
      <c r="H59" s="4"/>
    </row>
    <row r="60" spans="1:16" ht="14.25" hidden="1" customHeight="1">
      <c r="A60" s="25"/>
      <c r="B60" s="290"/>
      <c r="C60" s="291"/>
      <c r="D60" s="285"/>
      <c r="E60" s="285"/>
      <c r="F60" s="285"/>
      <c r="G60" s="292"/>
      <c r="H60" s="4"/>
    </row>
    <row r="61" spans="1:16">
      <c r="A61" s="51"/>
      <c r="B61" s="178"/>
      <c r="C61" s="23"/>
      <c r="D61" s="34"/>
      <c r="E61" s="141"/>
      <c r="F61" s="237"/>
      <c r="G61" s="13"/>
      <c r="H61" s="4"/>
    </row>
    <row r="62" spans="1:16">
      <c r="A62" s="25"/>
      <c r="C62" s="4"/>
      <c r="D62" s="34"/>
      <c r="E62" s="141"/>
      <c r="F62" s="4"/>
      <c r="G62" s="145">
        <f>+'INGRESO DE DATOS'!C21</f>
        <v>0</v>
      </c>
      <c r="H62" s="4"/>
    </row>
    <row r="63" spans="1:16" ht="26.25" customHeight="1">
      <c r="A63" s="25"/>
      <c r="B63" s="150" t="s">
        <v>67</v>
      </c>
      <c r="C63" s="14"/>
      <c r="D63" s="14"/>
      <c r="E63" s="13"/>
      <c r="F63" s="13"/>
      <c r="G63" s="150" t="s">
        <v>89</v>
      </c>
      <c r="H63" s="4"/>
    </row>
    <row r="64" spans="1:16" ht="51" customHeight="1">
      <c r="A64" s="25"/>
      <c r="B64" s="576" t="s">
        <v>142</v>
      </c>
      <c r="C64" s="576"/>
      <c r="D64" s="576"/>
      <c r="E64" s="576"/>
      <c r="F64" s="576"/>
      <c r="G64" s="576"/>
      <c r="H64" s="4"/>
    </row>
    <row r="65" spans="1:8" ht="35.25" customHeight="1">
      <c r="A65" s="25"/>
      <c r="B65" s="576" t="s">
        <v>1480</v>
      </c>
      <c r="C65" s="576"/>
      <c r="D65" s="576"/>
      <c r="E65" s="576"/>
      <c r="F65" s="576"/>
      <c r="G65" s="576"/>
      <c r="H65" s="4"/>
    </row>
    <row r="66" spans="1:8"/>
  </sheetData>
  <sheetProtection algorithmName="SHA-512" hashValue="AT04HxcB+YXeHdZK1BkwDlY12q7muRjiTydz+pXBtJyQKCeGEcYOwHflMxRPuOuloTfIqth5wVvK5QarOjTrKA==" saltValue="iOlpzqUl413TtJXpp2YkYg==" spinCount="100000" sheet="1" selectLockedCells="1"/>
  <mergeCells count="28">
    <mergeCell ref="B64:G64"/>
    <mergeCell ref="B65:G65"/>
    <mergeCell ref="E53:F53"/>
    <mergeCell ref="E54:F54"/>
    <mergeCell ref="C17:E17"/>
    <mergeCell ref="E50:F50"/>
    <mergeCell ref="E51:F51"/>
    <mergeCell ref="B53:C53"/>
    <mergeCell ref="B54:C54"/>
    <mergeCell ref="G47:G48"/>
    <mergeCell ref="B50:C50"/>
    <mergeCell ref="B51:C51"/>
    <mergeCell ref="B52:C52"/>
    <mergeCell ref="E52:F52"/>
    <mergeCell ref="E47:F47"/>
    <mergeCell ref="E48:F48"/>
    <mergeCell ref="E49:F49"/>
    <mergeCell ref="E22:E24"/>
    <mergeCell ref="B30:C30"/>
    <mergeCell ref="B49:C49"/>
    <mergeCell ref="B47:D48"/>
    <mergeCell ref="B4:G4"/>
    <mergeCell ref="B31:C31"/>
    <mergeCell ref="B34:C34"/>
    <mergeCell ref="C9:E9"/>
    <mergeCell ref="C18:E18"/>
    <mergeCell ref="C10:E10"/>
    <mergeCell ref="C16:E16"/>
  </mergeCells>
  <phoneticPr fontId="0" type="noConversion"/>
  <printOptions horizontalCentered="1"/>
  <pageMargins left="0.39370078740157483" right="0.39370078740157483" top="0.59055118110236227" bottom="0.51181102362204722" header="0" footer="0"/>
  <pageSetup scale="59" orientation="portrait" r:id="rId1"/>
  <headerFooter alignWithMargins="0">
    <oddFooter>&amp;RASSA&amp;D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F00"/>
  </sheetPr>
  <dimension ref="A1:H107"/>
  <sheetViews>
    <sheetView view="pageBreakPreview" zoomScale="85" zoomScaleSheetLayoutView="85" workbookViewId="0">
      <selection activeCell="F18" sqref="F18"/>
    </sheetView>
  </sheetViews>
  <sheetFormatPr baseColWidth="10" defaultColWidth="18" defaultRowHeight="15.5"/>
  <cols>
    <col min="1" max="1" width="2.90625" style="34" customWidth="1"/>
    <col min="2" max="2" width="30.08984375" style="148" customWidth="1"/>
    <col min="3" max="3" width="23.90625" customWidth="1"/>
    <col min="4" max="4" width="21.36328125" customWidth="1"/>
    <col min="5" max="5" width="21.6328125" customWidth="1"/>
    <col min="6" max="6" width="38.6328125" customWidth="1"/>
    <col min="7" max="8" width="18" style="180"/>
    <col min="9" max="16384" width="18" style="181"/>
  </cols>
  <sheetData>
    <row r="1" spans="1:6" ht="13" customHeight="1">
      <c r="A1" s="25"/>
      <c r="B1" s="147"/>
      <c r="C1" s="4"/>
      <c r="D1" s="4"/>
      <c r="E1" s="4"/>
      <c r="F1" s="4"/>
    </row>
    <row r="2" spans="1:6" ht="25.5" customHeight="1">
      <c r="B2" s="604" t="s">
        <v>1526</v>
      </c>
      <c r="C2" s="604"/>
      <c r="D2" s="604"/>
      <c r="E2" s="604"/>
      <c r="F2" s="604"/>
    </row>
    <row r="3" spans="1:6" ht="12.75" customHeight="1" thickBot="1">
      <c r="A3" s="36"/>
      <c r="B3" s="150"/>
      <c r="C3" s="13"/>
      <c r="D3" s="16"/>
      <c r="E3" s="17"/>
      <c r="F3" s="13"/>
    </row>
    <row r="4" spans="1:6" ht="13.5" customHeight="1">
      <c r="A4" s="25"/>
      <c r="B4" s="550" t="s">
        <v>45</v>
      </c>
      <c r="C4" s="551"/>
      <c r="D4" s="551"/>
      <c r="E4" s="551"/>
      <c r="F4" s="552"/>
    </row>
    <row r="5" spans="1:6" ht="3" hidden="1" customHeight="1">
      <c r="A5" s="25"/>
      <c r="B5" s="151"/>
      <c r="C5" s="4"/>
      <c r="D5" s="4"/>
      <c r="E5" s="4"/>
      <c r="F5" s="41"/>
    </row>
    <row r="6" spans="1:6" ht="3" customHeight="1" thickBot="1">
      <c r="A6" s="25"/>
      <c r="B6" s="151"/>
      <c r="C6" s="4"/>
      <c r="D6" s="4"/>
      <c r="E6" s="4"/>
      <c r="F6" s="41"/>
    </row>
    <row r="7" spans="1:6">
      <c r="A7" s="25"/>
      <c r="B7" s="152"/>
      <c r="C7" s="1"/>
      <c r="D7" s="1"/>
      <c r="E7" s="2"/>
      <c r="F7" s="3"/>
    </row>
    <row r="8" spans="1:6">
      <c r="A8" s="25"/>
      <c r="B8" s="256" t="s">
        <v>102</v>
      </c>
      <c r="C8" s="220" t="str">
        <f>+'COTIZACION ASSA'!C8</f>
        <v>0000</v>
      </c>
      <c r="D8" s="221" t="s">
        <v>15</v>
      </c>
      <c r="E8" s="222">
        <f ca="1">NOW()</f>
        <v>45891.435693287036</v>
      </c>
      <c r="F8" s="57"/>
    </row>
    <row r="9" spans="1:6">
      <c r="A9" s="25"/>
      <c r="B9" s="256" t="s">
        <v>103</v>
      </c>
      <c r="C9" s="610">
        <f>'INGRESO DE DATOS'!C10</f>
        <v>0</v>
      </c>
      <c r="D9" s="610"/>
      <c r="E9" s="610"/>
      <c r="F9" s="58"/>
    </row>
    <row r="10" spans="1:6">
      <c r="A10" s="25"/>
      <c r="B10" s="257" t="s">
        <v>95</v>
      </c>
      <c r="C10" s="610">
        <f>+'INGRESO DE DATOS'!C11:E11</f>
        <v>0</v>
      </c>
      <c r="D10" s="610"/>
      <c r="E10" s="610"/>
      <c r="F10" s="58"/>
    </row>
    <row r="11" spans="1:6">
      <c r="A11" s="25"/>
      <c r="B11" s="257" t="s">
        <v>94</v>
      </c>
      <c r="C11" s="316">
        <f>+'INGRESO DE DATOS'!C12</f>
        <v>0</v>
      </c>
      <c r="D11" s="316">
        <f>+'INGRESO DE DATOS'!D12</f>
        <v>0</v>
      </c>
      <c r="E11" s="316">
        <f>+'INGRESO DE DATOS'!E12</f>
        <v>0</v>
      </c>
      <c r="F11" s="58"/>
    </row>
    <row r="12" spans="1:6">
      <c r="A12" s="25"/>
      <c r="B12" s="256" t="s">
        <v>80</v>
      </c>
      <c r="C12" s="316">
        <f>+'INGRESO DE DATOS'!C13</f>
        <v>0</v>
      </c>
      <c r="D12" s="319" t="s">
        <v>81</v>
      </c>
      <c r="E12" s="314">
        <f>+'INGRESO DE DATOS'!E13</f>
        <v>0</v>
      </c>
      <c r="F12" s="58"/>
    </row>
    <row r="13" spans="1:6">
      <c r="A13" s="25"/>
      <c r="B13" s="256" t="s">
        <v>96</v>
      </c>
      <c r="C13" s="242">
        <f>+'INGRESO DE DATOS'!C14</f>
        <v>0</v>
      </c>
      <c r="D13" s="378" t="s">
        <v>97</v>
      </c>
      <c r="E13" s="242">
        <f>+'INGRESO DE DATOS'!E14</f>
        <v>0</v>
      </c>
      <c r="F13" s="58"/>
    </row>
    <row r="14" spans="1:6">
      <c r="A14" s="25"/>
      <c r="B14" s="256" t="s">
        <v>99</v>
      </c>
      <c r="C14" s="240">
        <f>'INGRESO DE DATOS'!C15</f>
        <v>0</v>
      </c>
      <c r="D14" s="379" t="s">
        <v>197</v>
      </c>
      <c r="E14" s="316">
        <f>'INGRESO DE DATOS'!E15</f>
        <v>0</v>
      </c>
      <c r="F14" s="58"/>
    </row>
    <row r="15" spans="1:6">
      <c r="A15" s="25"/>
      <c r="B15" s="256" t="s">
        <v>100</v>
      </c>
      <c r="C15" s="241">
        <f>'INGRESO DE DATOS'!C16</f>
        <v>5</v>
      </c>
      <c r="D15" s="221"/>
      <c r="E15" s="239"/>
      <c r="F15" s="58"/>
    </row>
    <row r="16" spans="1:6">
      <c r="A16" s="25"/>
      <c r="B16" s="256" t="s">
        <v>101</v>
      </c>
      <c r="C16" s="618" t="str">
        <f>+'INGRESO DE DATOS'!C20:E20</f>
        <v>P - PARTICULAR LIVIANO</v>
      </c>
      <c r="D16" s="618"/>
      <c r="E16" s="618"/>
      <c r="F16" s="58"/>
    </row>
    <row r="17" spans="1:6" ht="37.5" customHeight="1">
      <c r="A17" s="25"/>
      <c r="B17" s="317" t="s">
        <v>105</v>
      </c>
      <c r="C17" s="610">
        <f>'INGRESO DE DATOS'!C18</f>
        <v>0</v>
      </c>
      <c r="D17" s="610"/>
      <c r="E17" s="610"/>
      <c r="F17" s="58"/>
    </row>
    <row r="18" spans="1:6">
      <c r="A18" s="25"/>
      <c r="B18" s="256" t="s">
        <v>93</v>
      </c>
      <c r="C18" s="316">
        <f>+'INGRESO DE DATOS'!C22</f>
        <v>0</v>
      </c>
      <c r="D18" s="316">
        <f>+'INGRESO DE DATOS'!D22</f>
        <v>0</v>
      </c>
      <c r="E18" s="316">
        <f>+'INGRESO DE DATOS'!E22</f>
        <v>0</v>
      </c>
      <c r="F18" s="58"/>
    </row>
    <row r="19" spans="1:6" ht="16" thickBot="1">
      <c r="A19" s="25"/>
      <c r="B19" s="490">
        <f>+'INGRESO DE DATOS'!D37</f>
        <v>0.05</v>
      </c>
      <c r="C19" s="259"/>
      <c r="D19" s="6"/>
      <c r="E19" s="6"/>
      <c r="F19" s="260"/>
    </row>
    <row r="20" spans="1:6" ht="26.5" thickBot="1">
      <c r="A20" s="25"/>
      <c r="B20" s="262" t="s">
        <v>1</v>
      </c>
      <c r="C20" s="263"/>
      <c r="D20" s="264" t="s">
        <v>109</v>
      </c>
      <c r="E20" s="264" t="s">
        <v>122</v>
      </c>
      <c r="F20" s="265" t="s">
        <v>3</v>
      </c>
    </row>
    <row r="21" spans="1:6" ht="17.25" hidden="1" customHeight="1">
      <c r="A21" s="25"/>
      <c r="B21" s="195" t="s">
        <v>130</v>
      </c>
      <c r="C21" s="186"/>
      <c r="D21" s="309"/>
      <c r="E21" s="611">
        <f>+'COTIZACION ASSA'!F23</f>
        <v>0</v>
      </c>
      <c r="F21" s="188" t="s">
        <v>4</v>
      </c>
    </row>
    <row r="22" spans="1:6" hidden="1">
      <c r="A22" s="25"/>
      <c r="B22" s="185"/>
      <c r="C22" s="186" t="s">
        <v>41</v>
      </c>
      <c r="D22" s="187" t="str">
        <f>'INGRESO DE DATOS'!D26</f>
        <v>No contratada</v>
      </c>
      <c r="E22" s="612"/>
      <c r="F22" s="188" t="str">
        <f>+'COTIZACION ASSA'!G23</f>
        <v>Sin deducible</v>
      </c>
    </row>
    <row r="23" spans="1:6" hidden="1">
      <c r="A23" s="25"/>
      <c r="B23" s="189"/>
      <c r="C23" s="190" t="s">
        <v>40</v>
      </c>
      <c r="D23" s="187" t="str">
        <f>+'COTIZACION ASSA'!D24</f>
        <v>No contratada</v>
      </c>
      <c r="E23" s="613"/>
      <c r="F23" s="191" t="str">
        <f>+'COTIZACION ASSA'!G24</f>
        <v>Sin deducible</v>
      </c>
    </row>
    <row r="24" spans="1:6" hidden="1">
      <c r="A24" s="25"/>
      <c r="B24" s="192" t="s">
        <v>135</v>
      </c>
      <c r="C24" s="310"/>
      <c r="D24" s="197" t="str">
        <f>'INGRESO DE DATOS'!D27</f>
        <v>No contratada</v>
      </c>
      <c r="E24" s="194">
        <f>+'COTIZACION ASSA'!F25</f>
        <v>0</v>
      </c>
      <c r="F24" s="296" t="str">
        <f>+'COTIZACION ASSA'!G25</f>
        <v>Deducible Fijo De ¢125.000,00</v>
      </c>
    </row>
    <row r="25" spans="1:6" hidden="1">
      <c r="A25" s="25"/>
      <c r="B25" s="195" t="s">
        <v>127</v>
      </c>
      <c r="C25" s="26"/>
      <c r="D25" s="311"/>
      <c r="E25" s="605">
        <f>+'COTIZACION ASSA'!F27</f>
        <v>0</v>
      </c>
      <c r="F25" s="31" t="s">
        <v>4</v>
      </c>
    </row>
    <row r="26" spans="1:6" hidden="1">
      <c r="A26" s="25"/>
      <c r="B26" s="196"/>
      <c r="C26" s="26" t="s">
        <v>41</v>
      </c>
      <c r="D26" s="197" t="str">
        <f>+'COTIZACION ASSA'!D27</f>
        <v>No contratada</v>
      </c>
      <c r="E26" s="606"/>
      <c r="F26" s="31" t="str">
        <f>+'COTIZACION ASSA'!G27</f>
        <v>No Contratada</v>
      </c>
    </row>
    <row r="27" spans="1:6" hidden="1">
      <c r="A27" s="25"/>
      <c r="B27" s="196"/>
      <c r="C27" s="26" t="s">
        <v>40</v>
      </c>
      <c r="D27" s="312" t="str">
        <f>+'COTIZACION ASSA'!D28</f>
        <v>No Contratada</v>
      </c>
      <c r="E27" s="606"/>
      <c r="F27" s="31" t="str">
        <f>+'COTIZACION ASSA'!G28</f>
        <v>No Contratada</v>
      </c>
    </row>
    <row r="28" spans="1:6" hidden="1">
      <c r="A28" s="25"/>
      <c r="B28" s="196"/>
      <c r="C28" s="26"/>
      <c r="D28" s="312"/>
      <c r="E28" s="607"/>
      <c r="F28" s="31"/>
    </row>
    <row r="29" spans="1:6" ht="32.25" customHeight="1">
      <c r="A29" s="25"/>
      <c r="B29" s="192" t="s">
        <v>134</v>
      </c>
      <c r="C29" s="193"/>
      <c r="D29" s="326">
        <f>+'COTIZACION ASSA'!D29</f>
        <v>50000000</v>
      </c>
      <c r="E29" s="194">
        <f>+'COTIZACION ASSA'!F29</f>
        <v>95000</v>
      </c>
      <c r="F29" s="507" t="str">
        <f>+'COTIZACION ASSA'!G29</f>
        <v>₡500.000,00 por evento</v>
      </c>
    </row>
    <row r="30" spans="1:6" ht="37.5" customHeight="1">
      <c r="A30" s="25"/>
      <c r="B30" s="566" t="s">
        <v>126</v>
      </c>
      <c r="C30" s="567"/>
      <c r="D30" s="197" t="str">
        <f>+'COTIZACION ASSA'!D30</f>
        <v>No Contratada</v>
      </c>
      <c r="E30" s="194">
        <f>+'COTIZACION ASSA'!F30</f>
        <v>23750</v>
      </c>
      <c r="F30" s="198" t="str">
        <f>+'COTIZACION ASSA'!G30</f>
        <v>2% de la suma asegurada con mínimo de ₡300.000,00</v>
      </c>
    </row>
    <row r="31" spans="1:6" ht="82.5" customHeight="1">
      <c r="A31" s="25"/>
      <c r="B31" s="614" t="s">
        <v>136</v>
      </c>
      <c r="C31" s="615"/>
      <c r="D31" s="197" t="str">
        <f>+'COTIZACION ASSA'!D31</f>
        <v>No Contratada</v>
      </c>
      <c r="E31" s="194">
        <f ca="1">+'COTIZACION ASSA'!F31</f>
        <v>95000</v>
      </c>
      <c r="F31" s="198" t="str">
        <f>+'COTIZACION ASSA'!G31</f>
        <v>2% de la suma asegurada con mínimo de ₡300.000,00</v>
      </c>
    </row>
    <row r="32" spans="1:6" ht="26.25" customHeight="1" thickBot="1">
      <c r="A32" s="25"/>
      <c r="B32" s="616" t="s">
        <v>137</v>
      </c>
      <c r="C32" s="617"/>
      <c r="D32" s="199">
        <f>+'COTIZACION ASSA'!D34</f>
        <v>0</v>
      </c>
      <c r="E32" s="200">
        <f>+'COTIZACION ASSA'!F34</f>
        <v>0</v>
      </c>
      <c r="F32" s="201" t="str">
        <f>+'COTIZACION ASSA'!G34</f>
        <v>CAUSA PROXIMA</v>
      </c>
    </row>
    <row r="33" spans="1:8" ht="14.4" customHeight="1">
      <c r="A33" s="25"/>
      <c r="B33" s="184" t="s">
        <v>8</v>
      </c>
      <c r="C33" s="202"/>
      <c r="D33" s="202"/>
      <c r="E33" s="327">
        <f ca="1">+'COTIZACION ASSA'!F35</f>
        <v>213750</v>
      </c>
      <c r="F33" s="203"/>
    </row>
    <row r="34" spans="1:8">
      <c r="A34" s="25"/>
      <c r="B34" s="195" t="s">
        <v>397</v>
      </c>
      <c r="C34" s="442" t="str">
        <f>+'COTIZACION ASSA'!C37</f>
        <v>No Contratada</v>
      </c>
      <c r="D34" s="204"/>
      <c r="E34" s="205">
        <f>+'COTIZACION ASSA'!F37</f>
        <v>0</v>
      </c>
      <c r="F34" s="31"/>
    </row>
    <row r="35" spans="1:8" ht="16" thickBot="1">
      <c r="A35" s="25"/>
      <c r="B35" s="195" t="s">
        <v>51</v>
      </c>
      <c r="C35" s="26"/>
      <c r="D35" s="26"/>
      <c r="E35" s="206">
        <f ca="1">+'COTIZACION ASSA'!F38</f>
        <v>27787.5</v>
      </c>
      <c r="F35" s="31"/>
    </row>
    <row r="36" spans="1:8" s="216" customFormat="1" ht="26.25" customHeight="1">
      <c r="A36" s="47"/>
      <c r="B36" s="207" t="s">
        <v>121</v>
      </c>
      <c r="C36" s="29"/>
      <c r="D36" s="29"/>
      <c r="E36" s="328">
        <f ca="1">+'COTIZACION ASSA'!F39</f>
        <v>241537.5</v>
      </c>
      <c r="F36" s="208"/>
      <c r="G36" s="180"/>
      <c r="H36" s="180"/>
    </row>
    <row r="37" spans="1:8" s="216" customFormat="1">
      <c r="A37" s="47"/>
      <c r="B37" s="207" t="s">
        <v>305</v>
      </c>
      <c r="C37" s="29"/>
      <c r="D37" s="29"/>
      <c r="E37" s="328">
        <f ca="1">+'COTIZACION ASSA'!F40</f>
        <v>120768.75</v>
      </c>
      <c r="F37" s="32"/>
      <c r="G37" s="180"/>
      <c r="H37" s="180"/>
    </row>
    <row r="38" spans="1:8">
      <c r="A38" s="47"/>
      <c r="B38" s="207" t="s">
        <v>56</v>
      </c>
      <c r="C38" s="183"/>
      <c r="D38" s="183"/>
      <c r="E38" s="328">
        <f ca="1">+'COTIZACION ASSA'!F41</f>
        <v>64007.437499999993</v>
      </c>
      <c r="F38" s="209"/>
    </row>
    <row r="39" spans="1:8" ht="2.25" customHeight="1">
      <c r="A39" s="48"/>
      <c r="B39" s="313"/>
      <c r="C39" s="210"/>
      <c r="D39" s="211" t="s">
        <v>11</v>
      </c>
      <c r="E39" s="328"/>
      <c r="F39" s="212"/>
    </row>
    <row r="40" spans="1:8" ht="16" thickBot="1">
      <c r="A40" s="49"/>
      <c r="B40" s="213" t="s">
        <v>54</v>
      </c>
      <c r="C40" s="214"/>
      <c r="D40" s="214"/>
      <c r="E40" s="510">
        <f ca="1">+'COTIZACION ASSA'!F43</f>
        <v>21738.375</v>
      </c>
      <c r="F40" s="215"/>
    </row>
    <row r="41" spans="1:8" hidden="1">
      <c r="A41" s="50"/>
      <c r="B41" s="173"/>
      <c r="C41" s="7"/>
      <c r="D41" s="7"/>
      <c r="E41" s="8"/>
      <c r="F41" s="7"/>
    </row>
    <row r="42" spans="1:8" ht="32.25" hidden="1" customHeight="1">
      <c r="A42" s="50"/>
      <c r="B42" s="174"/>
      <c r="C42" s="7"/>
      <c r="D42" s="7"/>
      <c r="E42" s="8"/>
      <c r="F42" s="7"/>
    </row>
    <row r="43" spans="1:8" ht="37.5" customHeight="1" thickBot="1">
      <c r="A43" s="50"/>
      <c r="B43" s="271" t="s">
        <v>90</v>
      </c>
      <c r="C43" s="7"/>
      <c r="D43" s="7"/>
      <c r="E43" s="8"/>
      <c r="F43" s="11"/>
    </row>
    <row r="44" spans="1:8" ht="39" customHeight="1">
      <c r="A44" s="50"/>
      <c r="B44" s="570" t="s">
        <v>57</v>
      </c>
      <c r="C44" s="571"/>
      <c r="D44" s="572"/>
      <c r="E44" s="266" t="s">
        <v>58</v>
      </c>
      <c r="F44" s="585" t="s">
        <v>111</v>
      </c>
    </row>
    <row r="45" spans="1:8" ht="18" customHeight="1">
      <c r="A45" s="50"/>
      <c r="B45" s="573"/>
      <c r="C45" s="574"/>
      <c r="D45" s="575"/>
      <c r="E45" s="267" t="s">
        <v>59</v>
      </c>
      <c r="F45" s="586"/>
    </row>
    <row r="46" spans="1:8" ht="39" customHeight="1">
      <c r="A46" s="50"/>
      <c r="B46" s="593" t="s">
        <v>66</v>
      </c>
      <c r="C46" s="594"/>
      <c r="D46" s="59"/>
      <c r="E46" s="146"/>
      <c r="F46" s="218"/>
    </row>
    <row r="47" spans="1:8" ht="30.75" customHeight="1">
      <c r="A47" s="50"/>
      <c r="B47" s="593" t="s">
        <v>61</v>
      </c>
      <c r="C47" s="594"/>
      <c r="D47" s="322"/>
      <c r="E47" s="268">
        <v>3</v>
      </c>
      <c r="F47" s="219" t="s">
        <v>85</v>
      </c>
    </row>
    <row r="48" spans="1:8" ht="24" customHeight="1">
      <c r="A48" s="25"/>
      <c r="B48" s="593" t="s">
        <v>62</v>
      </c>
      <c r="C48" s="595"/>
      <c r="D48" s="322"/>
      <c r="E48" s="324">
        <v>3</v>
      </c>
      <c r="F48" s="219"/>
    </row>
    <row r="49" spans="1:6" ht="43.5" customHeight="1">
      <c r="A49" s="25"/>
      <c r="B49" s="593" t="s">
        <v>63</v>
      </c>
      <c r="C49" s="595"/>
      <c r="D49" s="323"/>
      <c r="E49" s="324">
        <v>3</v>
      </c>
      <c r="F49" s="219" t="s">
        <v>86</v>
      </c>
    </row>
    <row r="50" spans="1:6" ht="34.5" customHeight="1">
      <c r="A50" s="25"/>
      <c r="B50" s="593" t="s">
        <v>64</v>
      </c>
      <c r="C50" s="594"/>
      <c r="D50" s="323"/>
      <c r="E50" s="268">
        <v>3</v>
      </c>
      <c r="F50" s="219" t="s">
        <v>88</v>
      </c>
    </row>
    <row r="51" spans="1:6" ht="33.75" customHeight="1" thickBot="1">
      <c r="A51" s="25"/>
      <c r="B51" s="608" t="s">
        <v>65</v>
      </c>
      <c r="C51" s="609"/>
      <c r="D51" s="235"/>
      <c r="E51" s="269">
        <v>3</v>
      </c>
      <c r="F51" s="243" t="s">
        <v>87</v>
      </c>
    </row>
    <row r="52" spans="1:6">
      <c r="A52" s="25"/>
      <c r="B52" s="271"/>
      <c r="C52" s="12"/>
      <c r="D52" s="12"/>
      <c r="E52" s="12"/>
      <c r="F52" s="12"/>
    </row>
    <row r="53" spans="1:6">
      <c r="A53" s="25"/>
      <c r="B53" s="603" t="s">
        <v>360</v>
      </c>
      <c r="C53" s="603"/>
      <c r="D53" s="603"/>
      <c r="E53" s="603"/>
      <c r="F53" s="603"/>
    </row>
    <row r="54" spans="1:6" ht="15" customHeight="1">
      <c r="A54" s="25"/>
      <c r="B54" s="603"/>
      <c r="C54" s="603"/>
      <c r="D54" s="603"/>
      <c r="E54" s="603"/>
      <c r="F54" s="603"/>
    </row>
    <row r="55" spans="1:6" ht="48" customHeight="1">
      <c r="A55" s="25"/>
      <c r="B55" s="603"/>
      <c r="C55" s="603"/>
      <c r="D55" s="603"/>
      <c r="E55" s="603"/>
      <c r="F55" s="603"/>
    </row>
    <row r="56" spans="1:6" ht="48" customHeight="1">
      <c r="A56" s="25"/>
      <c r="B56" s="603" t="s">
        <v>1498</v>
      </c>
      <c r="C56" s="603"/>
      <c r="D56" s="603"/>
      <c r="E56" s="603"/>
      <c r="F56" s="603"/>
    </row>
    <row r="57" spans="1:6" ht="15.75" customHeight="1">
      <c r="A57" s="25"/>
      <c r="B57" s="603"/>
      <c r="C57" s="603"/>
      <c r="D57" s="603"/>
      <c r="E57" s="603"/>
      <c r="F57" s="603"/>
    </row>
    <row r="58" spans="1:6" ht="15.75" customHeight="1">
      <c r="A58" s="25"/>
      <c r="B58" s="511"/>
      <c r="C58" s="511"/>
      <c r="D58" s="511"/>
      <c r="E58" s="511"/>
      <c r="F58" s="511"/>
    </row>
    <row r="59" spans="1:6" ht="18" customHeight="1">
      <c r="A59" s="25"/>
      <c r="B59" s="439"/>
      <c r="C59" s="439"/>
      <c r="D59" s="439"/>
      <c r="E59" s="439"/>
      <c r="F59" s="12"/>
    </row>
    <row r="60" spans="1:6" ht="13.5" customHeight="1">
      <c r="A60" s="25"/>
      <c r="B60" s="181"/>
      <c r="C60" s="145"/>
      <c r="D60" s="34"/>
      <c r="E60" s="34"/>
      <c r="F60" s="13"/>
    </row>
    <row r="61" spans="1:6" ht="14.25" customHeight="1">
      <c r="A61" s="51"/>
      <c r="B61" s="177">
        <f>+'INGRESO DE DATOS'!C21</f>
        <v>0</v>
      </c>
      <c r="C61" s="23"/>
      <c r="D61" s="34"/>
      <c r="E61" s="141"/>
      <c r="F61" s="440" t="s">
        <v>91</v>
      </c>
    </row>
    <row r="62" spans="1:6">
      <c r="A62" s="25"/>
      <c r="B62" s="150" t="s">
        <v>89</v>
      </c>
      <c r="C62" s="4"/>
      <c r="D62" s="34"/>
      <c r="E62" s="141"/>
      <c r="F62" s="441" t="s">
        <v>359</v>
      </c>
    </row>
    <row r="63" spans="1:6" ht="32.25" customHeight="1">
      <c r="A63" s="25"/>
      <c r="B63" s="602" t="s">
        <v>67</v>
      </c>
      <c r="C63" s="602"/>
      <c r="D63" s="602"/>
      <c r="E63" s="602"/>
      <c r="F63" s="602"/>
    </row>
    <row r="64" spans="1:6" ht="15.75" hidden="1" customHeight="1">
      <c r="A64" s="25"/>
      <c r="B64" s="150"/>
      <c r="C64" s="14"/>
      <c r="D64" s="14"/>
      <c r="E64" s="13"/>
      <c r="F64" s="13"/>
    </row>
    <row r="65" spans="1:8" ht="44.25" customHeight="1">
      <c r="A65" s="25"/>
      <c r="B65" s="599" t="s">
        <v>142</v>
      </c>
      <c r="C65" s="599"/>
      <c r="D65" s="599"/>
      <c r="E65" s="599"/>
      <c r="F65" s="599"/>
    </row>
    <row r="66" spans="1:8" ht="41.25" customHeight="1">
      <c r="A66" s="25"/>
      <c r="B66" s="600" t="s">
        <v>1524</v>
      </c>
      <c r="C66" s="600"/>
      <c r="D66" s="600"/>
      <c r="E66" s="600"/>
      <c r="F66" s="600"/>
    </row>
    <row r="67" spans="1:8">
      <c r="A67" s="25"/>
      <c r="B67" s="179"/>
      <c r="C67" s="15"/>
      <c r="D67" s="15"/>
      <c r="E67" s="4"/>
      <c r="F67" s="4"/>
    </row>
    <row r="68" spans="1:8">
      <c r="A68" s="25"/>
      <c r="B68" s="179"/>
      <c r="C68" s="15"/>
      <c r="D68" s="15"/>
      <c r="E68" s="4" t="s">
        <v>4</v>
      </c>
      <c r="F68" s="4"/>
    </row>
    <row r="69" spans="1:8">
      <c r="B69" s="175"/>
      <c r="C69" s="10"/>
      <c r="D69" s="10"/>
      <c r="E69" s="10"/>
      <c r="F69" s="10"/>
    </row>
    <row r="70" spans="1:8">
      <c r="B70" s="175"/>
      <c r="C70" s="10"/>
      <c r="D70" s="10"/>
      <c r="E70" s="10"/>
      <c r="F70" s="10"/>
    </row>
    <row r="71" spans="1:8">
      <c r="B71" s="175"/>
      <c r="C71" s="10"/>
      <c r="D71" s="10"/>
      <c r="E71" s="10"/>
      <c r="F71" s="10"/>
    </row>
    <row r="72" spans="1:8" ht="23">
      <c r="A72" s="597" t="s">
        <v>116</v>
      </c>
      <c r="B72" s="597"/>
      <c r="C72" s="597"/>
      <c r="D72" s="597"/>
      <c r="E72" s="597"/>
      <c r="F72" s="597"/>
    </row>
    <row r="73" spans="1:8" ht="21.75" customHeight="1">
      <c r="A73" s="597" t="s">
        <v>117</v>
      </c>
      <c r="B73" s="597"/>
      <c r="C73" s="597"/>
      <c r="D73" s="597"/>
      <c r="E73" s="597"/>
      <c r="F73" s="597"/>
    </row>
    <row r="74" spans="1:8">
      <c r="B74" s="175"/>
      <c r="C74" s="10"/>
      <c r="D74" s="10"/>
      <c r="E74" s="10"/>
      <c r="F74" s="10"/>
      <c r="G74" s="217"/>
    </row>
    <row r="75" spans="1:8" ht="10.5" customHeight="1">
      <c r="B75" s="175"/>
      <c r="C75" s="10"/>
      <c r="D75" s="10"/>
      <c r="E75" s="10"/>
      <c r="F75" s="10"/>
      <c r="G75" s="217"/>
    </row>
    <row r="76" spans="1:8" ht="20">
      <c r="A76" s="601" t="str">
        <f>+IF(E34=50000,B103,IF(E34=39988.8,D103,"NINGUN ADDENDUM CONTRATADO"))</f>
        <v>NINGUN ADDENDUM CONTRATADO</v>
      </c>
      <c r="B76" s="601"/>
      <c r="C76" s="601"/>
      <c r="D76" s="601"/>
      <c r="E76" s="601"/>
      <c r="F76" s="601"/>
      <c r="G76" s="10"/>
    </row>
    <row r="77" spans="1:8">
      <c r="A77" s="52"/>
      <c r="B77" s="24"/>
      <c r="C77" s="24"/>
      <c r="D77" s="10"/>
      <c r="E77" s="10"/>
      <c r="F77" s="10"/>
      <c r="G77" s="10"/>
    </row>
    <row r="78" spans="1:8" ht="323.25" customHeight="1">
      <c r="A78" s="598" t="str">
        <f>+IF(E34=50000,B104,IF(E34=39988.8,D104,"------------------------------------------------------N/A--------------------------------------------------------------"))</f>
        <v>------------------------------------------------------N/A--------------------------------------------------------------</v>
      </c>
      <c r="B78" s="598"/>
      <c r="C78" s="598"/>
      <c r="D78" s="598"/>
      <c r="E78" s="598"/>
      <c r="F78" s="598"/>
      <c r="G78" s="54"/>
    </row>
    <row r="79" spans="1:8">
      <c r="A79" s="596"/>
      <c r="B79" s="596"/>
      <c r="C79" s="596"/>
      <c r="D79" s="596"/>
      <c r="E79" s="596"/>
      <c r="F79" s="596"/>
      <c r="G79" s="596"/>
    </row>
    <row r="80" spans="1:8" s="182" customFormat="1">
      <c r="A80" s="34"/>
      <c r="B80" s="149"/>
      <c r="C80" s="53"/>
      <c r="D80" s="34"/>
      <c r="E80" s="53"/>
      <c r="F80" s="34"/>
      <c r="G80" s="273"/>
      <c r="H80" s="273"/>
    </row>
    <row r="81" spans="1:8" s="182" customFormat="1">
      <c r="G81" s="273"/>
      <c r="H81" s="273"/>
    </row>
    <row r="82" spans="1:8" s="182" customFormat="1">
      <c r="G82" s="273"/>
      <c r="H82" s="273"/>
    </row>
    <row r="83" spans="1:8" s="182" customFormat="1">
      <c r="A83" s="592" t="s">
        <v>112</v>
      </c>
      <c r="B83" s="592"/>
      <c r="C83" s="592"/>
      <c r="D83" s="592"/>
      <c r="E83" s="592"/>
      <c r="F83" s="592"/>
      <c r="G83" s="273"/>
      <c r="H83" s="273"/>
    </row>
    <row r="84" spans="1:8" ht="20.25" customHeight="1">
      <c r="A84" s="276"/>
      <c r="B84" s="274"/>
      <c r="C84" s="274"/>
      <c r="D84" s="274"/>
      <c r="E84" s="274"/>
      <c r="F84" s="274"/>
    </row>
    <row r="85" spans="1:8" ht="20.25" customHeight="1">
      <c r="A85" s="277" t="s">
        <v>113</v>
      </c>
      <c r="B85" s="277"/>
      <c r="C85" s="274"/>
      <c r="D85" s="274"/>
      <c r="E85" s="274"/>
      <c r="F85" s="274"/>
    </row>
    <row r="86" spans="1:8" ht="22.5" customHeight="1">
      <c r="A86" s="277" t="s">
        <v>114</v>
      </c>
      <c r="B86" s="277"/>
      <c r="C86" s="274"/>
      <c r="D86" s="274"/>
      <c r="E86" s="274"/>
      <c r="F86" s="274"/>
    </row>
    <row r="87" spans="1:8" ht="22.5" customHeight="1">
      <c r="A87" s="277" t="s">
        <v>118</v>
      </c>
      <c r="B87" s="277"/>
      <c r="C87" s="274"/>
      <c r="D87" s="274"/>
      <c r="E87" s="274"/>
      <c r="F87" s="274"/>
    </row>
    <row r="88" spans="1:8" ht="22.5" customHeight="1">
      <c r="A88" s="277" t="s">
        <v>115</v>
      </c>
      <c r="B88" s="277"/>
      <c r="C88" s="274"/>
      <c r="D88" s="274"/>
      <c r="E88" s="274"/>
      <c r="F88" s="274"/>
    </row>
    <row r="89" spans="1:8" s="272" customFormat="1" ht="22.5" customHeight="1">
      <c r="A89" s="277"/>
      <c r="B89" s="277"/>
      <c r="C89" s="274"/>
      <c r="D89" s="274"/>
      <c r="E89" s="274"/>
      <c r="F89" s="274"/>
    </row>
    <row r="90" spans="1:8" ht="22.5" customHeight="1">
      <c r="A90" s="277" t="s">
        <v>1525</v>
      </c>
      <c r="B90" s="277"/>
      <c r="C90" s="274"/>
      <c r="D90" s="274"/>
      <c r="E90" s="274"/>
      <c r="F90" s="274"/>
    </row>
    <row r="91" spans="1:8" ht="22.5" customHeight="1">
      <c r="A91" s="275"/>
      <c r="B91" s="275"/>
      <c r="C91" s="275"/>
      <c r="D91" s="275"/>
      <c r="E91" s="275"/>
      <c r="F91" s="275"/>
    </row>
    <row r="92" spans="1:8" ht="22.5" customHeight="1">
      <c r="A92" s="512"/>
      <c r="B92" s="512"/>
      <c r="C92" s="512"/>
      <c r="D92" s="512"/>
      <c r="E92" s="512"/>
      <c r="F92" s="512"/>
    </row>
    <row r="93" spans="1:8" ht="22.5" customHeight="1">
      <c r="A93" s="512"/>
      <c r="B93" s="512"/>
      <c r="C93" s="512"/>
      <c r="D93" s="512"/>
      <c r="E93" s="512"/>
      <c r="F93" s="512"/>
    </row>
    <row r="94" spans="1:8" ht="22.5" customHeight="1">
      <c r="A94" s="512"/>
      <c r="B94" s="512"/>
      <c r="C94" s="512"/>
      <c r="D94" s="512"/>
      <c r="E94" s="512"/>
      <c r="F94" s="512"/>
    </row>
    <row r="95" spans="1:8" ht="22.5" customHeight="1">
      <c r="A95" s="512"/>
      <c r="B95" s="512"/>
      <c r="C95" s="512"/>
      <c r="D95" s="512"/>
      <c r="E95" s="512"/>
      <c r="F95" s="512"/>
    </row>
    <row r="96" spans="1:8" ht="22.5" customHeight="1">
      <c r="A96" s="512"/>
      <c r="B96" s="512"/>
      <c r="C96" s="512"/>
      <c r="D96" s="512"/>
      <c r="E96" s="512"/>
      <c r="F96" s="512"/>
    </row>
    <row r="97" spans="2:6" ht="22.5" customHeight="1">
      <c r="B97" s="149"/>
      <c r="C97" s="34"/>
      <c r="D97" s="34"/>
      <c r="E97" s="34"/>
      <c r="F97" s="34"/>
    </row>
    <row r="98" spans="2:6" ht="22.5" customHeight="1">
      <c r="B98" s="149"/>
      <c r="C98" s="34"/>
      <c r="D98" s="34"/>
      <c r="E98" s="34"/>
      <c r="F98" s="34"/>
    </row>
    <row r="99" spans="2:6" ht="22.5" customHeight="1">
      <c r="B99" s="149"/>
      <c r="C99" s="34"/>
      <c r="D99" s="34"/>
      <c r="E99" s="34"/>
      <c r="F99" s="34"/>
    </row>
    <row r="100" spans="2:6" ht="22.5" customHeight="1">
      <c r="B100" s="149"/>
      <c r="C100" s="34"/>
      <c r="D100" s="34"/>
      <c r="E100" s="34"/>
      <c r="F100" s="34"/>
    </row>
    <row r="101" spans="2:6" ht="22.5" customHeight="1">
      <c r="B101" s="149"/>
      <c r="C101" s="34"/>
      <c r="D101" s="34"/>
      <c r="E101" s="34"/>
      <c r="F101" s="34"/>
    </row>
    <row r="102" spans="2:6" ht="22.5" hidden="1" customHeight="1">
      <c r="B102" s="149"/>
      <c r="C102" s="34"/>
      <c r="D102" s="34"/>
      <c r="E102" s="34"/>
      <c r="F102" s="34"/>
    </row>
    <row r="103" spans="2:6" ht="22.5" hidden="1" customHeight="1">
      <c r="B103" s="244" t="s">
        <v>16</v>
      </c>
      <c r="C103" s="34"/>
      <c r="D103" s="270" t="s">
        <v>55</v>
      </c>
      <c r="E103" s="34"/>
      <c r="F103" s="34"/>
    </row>
    <row r="104" spans="2:6" ht="22.5" hidden="1" customHeight="1">
      <c r="B104" s="360" t="s">
        <v>138</v>
      </c>
      <c r="C104" s="34"/>
      <c r="D104" s="361" t="s">
        <v>139</v>
      </c>
      <c r="E104" s="34"/>
      <c r="F104" s="34"/>
    </row>
    <row r="105" spans="2:6" ht="22.5" hidden="1" customHeight="1">
      <c r="B105" s="149"/>
      <c r="C105" s="34"/>
      <c r="D105" s="34"/>
      <c r="E105" s="34"/>
      <c r="F105" s="34"/>
    </row>
    <row r="106" spans="2:6" ht="22.5" customHeight="1">
      <c r="B106" s="149"/>
      <c r="C106" s="34"/>
      <c r="D106" s="34"/>
      <c r="E106" s="34"/>
      <c r="F106" s="34"/>
    </row>
    <row r="107" spans="2:6" ht="22.5" customHeight="1">
      <c r="B107" s="149"/>
      <c r="C107" s="34"/>
      <c r="D107" s="34"/>
      <c r="E107" s="34"/>
      <c r="F107" s="34"/>
    </row>
  </sheetData>
  <sheetProtection algorithmName="SHA-512" hashValue="/xv8WaUh+BEk70h1oAEc6qEa7YxUaX8PVgK0tWmZp4Uzl1NYGUofbExq+gRNbtjdjQmcSPILfw0P2QwY+EET1Q==" saltValue="al/Ax/L9Kjyedt3uXJYJyw==" spinCount="100000" sheet="1" selectLockedCells="1"/>
  <mergeCells count="30">
    <mergeCell ref="B2:F2"/>
    <mergeCell ref="A72:F72"/>
    <mergeCell ref="E25:E28"/>
    <mergeCell ref="B50:C50"/>
    <mergeCell ref="B51:C51"/>
    <mergeCell ref="F44:F45"/>
    <mergeCell ref="B47:C47"/>
    <mergeCell ref="B48:C48"/>
    <mergeCell ref="C17:E17"/>
    <mergeCell ref="E21:E23"/>
    <mergeCell ref="B31:C31"/>
    <mergeCell ref="B32:C32"/>
    <mergeCell ref="C9:E9"/>
    <mergeCell ref="B4:F4"/>
    <mergeCell ref="C10:E10"/>
    <mergeCell ref="C16:E16"/>
    <mergeCell ref="B30:C30"/>
    <mergeCell ref="A83:F83"/>
    <mergeCell ref="B46:C46"/>
    <mergeCell ref="B44:D45"/>
    <mergeCell ref="B49:C49"/>
    <mergeCell ref="A79:G79"/>
    <mergeCell ref="A73:F73"/>
    <mergeCell ref="A78:F78"/>
    <mergeCell ref="B65:F65"/>
    <mergeCell ref="B66:F66"/>
    <mergeCell ref="A76:F76"/>
    <mergeCell ref="B63:F63"/>
    <mergeCell ref="B53:F55"/>
    <mergeCell ref="B56:F57"/>
  </mergeCells>
  <printOptions horizontalCentered="1"/>
  <pageMargins left="0.55118110236220474" right="0.51181102362204722" top="0.56999999999999995" bottom="0.43" header="0.31496062992125984" footer="0.74"/>
  <pageSetup scale="56" fitToHeight="2" orientation="portrait" r:id="rId1"/>
  <rowBreaks count="1" manualBreakCount="1">
    <brk id="6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4" tint="-0.249977111117893"/>
  </sheetPr>
  <dimension ref="A4:J96"/>
  <sheetViews>
    <sheetView workbookViewId="0">
      <selection activeCell="H22" sqref="H22:J25"/>
    </sheetView>
  </sheetViews>
  <sheetFormatPr baseColWidth="10" defaultColWidth="11.453125" defaultRowHeight="12.5"/>
  <cols>
    <col min="1" max="1" width="32" style="352" customWidth="1"/>
    <col min="2" max="4" width="12.08984375" style="352" customWidth="1"/>
    <col min="5" max="5" width="20.08984375" style="352" bestFit="1" customWidth="1"/>
    <col min="6" max="6" width="24.36328125" style="352" bestFit="1" customWidth="1"/>
    <col min="7" max="7" width="11.453125" style="352"/>
    <col min="8" max="8" width="12.54296875" style="352" bestFit="1" customWidth="1"/>
    <col min="9" max="16384" width="11.453125" style="352"/>
  </cols>
  <sheetData>
    <row r="4" spans="1:5" ht="18">
      <c r="A4" s="619" t="s">
        <v>357</v>
      </c>
      <c r="B4" s="619"/>
      <c r="C4" s="619"/>
      <c r="D4" s="619"/>
    </row>
    <row r="5" spans="1:5" ht="13">
      <c r="A5" s="620" t="s">
        <v>262</v>
      </c>
      <c r="B5" s="620"/>
      <c r="C5" s="620"/>
      <c r="D5" s="620"/>
    </row>
    <row r="6" spans="1:5" ht="13">
      <c r="A6" s="353" t="s">
        <v>263</v>
      </c>
      <c r="B6" s="622"/>
      <c r="C6" s="623"/>
      <c r="D6" s="624"/>
    </row>
    <row r="7" spans="1:5" ht="13">
      <c r="A7" s="353" t="s">
        <v>358</v>
      </c>
      <c r="B7" s="622"/>
      <c r="C7" s="623"/>
      <c r="D7" s="624"/>
    </row>
    <row r="8" spans="1:5" ht="13">
      <c r="A8" s="353" t="s">
        <v>264</v>
      </c>
      <c r="B8" s="622"/>
      <c r="C8" s="623"/>
      <c r="D8" s="624"/>
      <c r="E8" s="354"/>
    </row>
    <row r="9" spans="1:5" ht="13">
      <c r="A9" s="353" t="s">
        <v>265</v>
      </c>
      <c r="B9" s="622"/>
      <c r="C9" s="623"/>
      <c r="D9" s="624"/>
      <c r="E9" s="354"/>
    </row>
    <row r="10" spans="1:5" ht="13">
      <c r="A10" s="353" t="s">
        <v>266</v>
      </c>
      <c r="B10" s="622"/>
      <c r="C10" s="623"/>
      <c r="D10" s="624"/>
    </row>
    <row r="11" spans="1:5" ht="13">
      <c r="A11" s="353" t="s">
        <v>267</v>
      </c>
      <c r="B11" s="622"/>
      <c r="C11" s="623"/>
      <c r="D11" s="624"/>
    </row>
    <row r="12" spans="1:5" ht="13">
      <c r="A12" s="353" t="s">
        <v>343</v>
      </c>
      <c r="B12" s="625"/>
      <c r="C12" s="623"/>
      <c r="D12" s="624"/>
    </row>
    <row r="13" spans="1:5" ht="13">
      <c r="A13" s="353" t="s">
        <v>230</v>
      </c>
      <c r="B13" s="622"/>
      <c r="C13" s="623"/>
      <c r="D13" s="624"/>
    </row>
    <row r="14" spans="1:5" ht="13">
      <c r="A14" s="353" t="s">
        <v>268</v>
      </c>
      <c r="B14" s="622"/>
      <c r="C14" s="623"/>
      <c r="D14" s="624"/>
    </row>
    <row r="15" spans="1:5" ht="13">
      <c r="A15" s="353" t="s">
        <v>269</v>
      </c>
      <c r="B15" s="622"/>
      <c r="C15" s="623"/>
      <c r="D15" s="624"/>
    </row>
    <row r="16" spans="1:5" ht="13">
      <c r="A16" s="353" t="s">
        <v>270</v>
      </c>
      <c r="B16" s="622"/>
      <c r="C16" s="623"/>
      <c r="D16" s="624"/>
    </row>
    <row r="17" spans="1:10" ht="20">
      <c r="A17" s="353" t="s">
        <v>271</v>
      </c>
      <c r="B17" s="622"/>
      <c r="C17" s="623"/>
      <c r="D17" s="624"/>
      <c r="F17" s="632" t="s">
        <v>272</v>
      </c>
      <c r="G17" s="632"/>
      <c r="H17" s="632"/>
      <c r="I17" s="632"/>
      <c r="J17" s="632"/>
    </row>
    <row r="18" spans="1:10" ht="13">
      <c r="A18" s="353" t="s">
        <v>273</v>
      </c>
      <c r="B18" s="622"/>
      <c r="C18" s="623"/>
      <c r="D18" s="624"/>
    </row>
    <row r="19" spans="1:10" ht="13">
      <c r="A19" s="353" t="s">
        <v>274</v>
      </c>
      <c r="B19" s="622"/>
      <c r="C19" s="623"/>
      <c r="D19" s="624"/>
    </row>
    <row r="20" spans="1:10" ht="13">
      <c r="A20" s="353" t="s">
        <v>275</v>
      </c>
      <c r="B20" s="622"/>
      <c r="C20" s="623"/>
      <c r="D20" s="624"/>
    </row>
    <row r="21" spans="1:10" ht="13">
      <c r="A21" s="353" t="s">
        <v>276</v>
      </c>
      <c r="B21" s="622"/>
      <c r="C21" s="623"/>
      <c r="D21" s="624"/>
      <c r="F21" s="630" t="s">
        <v>277</v>
      </c>
      <c r="G21" s="630"/>
      <c r="H21" s="633">
        <f>+'COTIZACION CLIENTE'!C14</f>
        <v>0</v>
      </c>
      <c r="I21" s="634"/>
      <c r="J21" s="635"/>
    </row>
    <row r="22" spans="1:10" ht="13">
      <c r="A22" s="353" t="s">
        <v>278</v>
      </c>
      <c r="B22" s="622"/>
      <c r="C22" s="623"/>
      <c r="D22" s="624"/>
      <c r="F22" s="630" t="s">
        <v>218</v>
      </c>
      <c r="G22" s="630"/>
      <c r="H22" s="627" t="s">
        <v>1493</v>
      </c>
      <c r="I22" s="628"/>
      <c r="J22" s="629"/>
    </row>
    <row r="23" spans="1:10" ht="13">
      <c r="A23" s="353" t="s">
        <v>279</v>
      </c>
      <c r="B23" s="622"/>
      <c r="C23" s="623"/>
      <c r="D23" s="624"/>
      <c r="F23" s="630" t="s">
        <v>13</v>
      </c>
      <c r="G23" s="630"/>
      <c r="H23" s="627">
        <f>+'INGRESO DE DATOS'!C14</f>
        <v>0</v>
      </c>
      <c r="I23" s="628"/>
      <c r="J23" s="629"/>
    </row>
    <row r="24" spans="1:10" ht="13">
      <c r="F24" s="630" t="s">
        <v>43</v>
      </c>
      <c r="G24" s="630"/>
      <c r="H24" s="627">
        <f>+'INGRESO DE DATOS'!E14</f>
        <v>0</v>
      </c>
      <c r="I24" s="628"/>
      <c r="J24" s="629"/>
    </row>
    <row r="25" spans="1:10" ht="13">
      <c r="F25" s="630" t="s">
        <v>219</v>
      </c>
      <c r="G25" s="630"/>
      <c r="H25" s="627"/>
      <c r="I25" s="628"/>
      <c r="J25" s="629"/>
    </row>
    <row r="26" spans="1:10" ht="13">
      <c r="F26" s="630" t="s">
        <v>35</v>
      </c>
      <c r="G26" s="630"/>
      <c r="H26" s="631">
        <f>+'INGRESO DE DATOS'!E15</f>
        <v>0</v>
      </c>
      <c r="I26" s="628"/>
      <c r="J26" s="629"/>
    </row>
    <row r="27" spans="1:10" ht="18">
      <c r="A27" s="619" t="s">
        <v>345</v>
      </c>
      <c r="B27" s="619"/>
      <c r="C27" s="619"/>
      <c r="D27" s="619"/>
      <c r="F27" s="630" t="s">
        <v>220</v>
      </c>
      <c r="G27" s="630"/>
      <c r="H27" s="627"/>
      <c r="I27" s="628"/>
      <c r="J27" s="629"/>
    </row>
    <row r="28" spans="1:10" ht="13">
      <c r="A28" s="353" t="s">
        <v>280</v>
      </c>
      <c r="B28" s="621" t="s">
        <v>281</v>
      </c>
      <c r="C28" s="621"/>
      <c r="D28" s="621"/>
      <c r="F28" s="630" t="s">
        <v>225</v>
      </c>
      <c r="G28" s="630"/>
      <c r="H28" s="627"/>
      <c r="I28" s="628"/>
      <c r="J28" s="629"/>
    </row>
    <row r="29" spans="1:10" ht="13">
      <c r="A29" s="353" t="s">
        <v>282</v>
      </c>
      <c r="B29" s="621" t="s">
        <v>281</v>
      </c>
      <c r="C29" s="621"/>
      <c r="D29" s="621"/>
      <c r="F29" s="630" t="s">
        <v>283</v>
      </c>
      <c r="G29" s="630"/>
      <c r="H29" s="627"/>
      <c r="I29" s="628"/>
      <c r="J29" s="629"/>
    </row>
    <row r="30" spans="1:10" ht="13">
      <c r="A30" s="353" t="s">
        <v>284</v>
      </c>
      <c r="B30" s="621" t="s">
        <v>281</v>
      </c>
      <c r="C30" s="621"/>
      <c r="D30" s="621"/>
      <c r="F30" s="630" t="s">
        <v>223</v>
      </c>
      <c r="G30" s="630"/>
      <c r="H30" s="627"/>
      <c r="I30" s="628"/>
      <c r="J30" s="629"/>
    </row>
    <row r="31" spans="1:10" ht="13">
      <c r="A31" s="353" t="s">
        <v>285</v>
      </c>
      <c r="B31" s="621" t="s">
        <v>281</v>
      </c>
      <c r="C31" s="621"/>
      <c r="D31" s="621"/>
      <c r="F31" s="630" t="s">
        <v>286</v>
      </c>
      <c r="G31" s="630"/>
      <c r="H31" s="627"/>
      <c r="I31" s="628"/>
      <c r="J31" s="629"/>
    </row>
    <row r="32" spans="1:10" ht="13">
      <c r="A32" s="353" t="s">
        <v>269</v>
      </c>
      <c r="B32" s="621" t="s">
        <v>281</v>
      </c>
      <c r="C32" s="621"/>
      <c r="D32" s="621"/>
      <c r="F32" s="630" t="s">
        <v>287</v>
      </c>
      <c r="G32" s="630"/>
      <c r="H32" s="627"/>
      <c r="I32" s="628"/>
      <c r="J32" s="629"/>
    </row>
    <row r="33" spans="1:4" ht="13">
      <c r="A33" s="353" t="s">
        <v>268</v>
      </c>
      <c r="B33" s="621" t="s">
        <v>281</v>
      </c>
      <c r="C33" s="621"/>
      <c r="D33" s="621"/>
    </row>
    <row r="34" spans="1:4" ht="13">
      <c r="A34" s="353" t="s">
        <v>264</v>
      </c>
      <c r="B34" s="621" t="s">
        <v>281</v>
      </c>
      <c r="C34" s="621"/>
      <c r="D34" s="621"/>
    </row>
    <row r="35" spans="1:4" ht="13">
      <c r="A35" s="353" t="s">
        <v>265</v>
      </c>
      <c r="B35" s="621" t="s">
        <v>281</v>
      </c>
      <c r="C35" s="621"/>
      <c r="D35" s="621"/>
    </row>
    <row r="36" spans="1:4" ht="13">
      <c r="A36" s="353" t="s">
        <v>288</v>
      </c>
      <c r="B36" s="621" t="s">
        <v>281</v>
      </c>
      <c r="C36" s="621"/>
      <c r="D36" s="621"/>
    </row>
    <row r="37" spans="1:4" ht="13">
      <c r="A37" s="353" t="s">
        <v>289</v>
      </c>
      <c r="B37" s="621" t="s">
        <v>281</v>
      </c>
      <c r="C37" s="621"/>
      <c r="D37" s="621"/>
    </row>
    <row r="38" spans="1:4" ht="13">
      <c r="A38" s="353" t="s">
        <v>290</v>
      </c>
      <c r="B38" s="621" t="s">
        <v>281</v>
      </c>
      <c r="C38" s="621"/>
      <c r="D38" s="621"/>
    </row>
    <row r="39" spans="1:4" ht="13">
      <c r="A39" s="353" t="s">
        <v>269</v>
      </c>
      <c r="B39" s="621" t="s">
        <v>281</v>
      </c>
      <c r="C39" s="621"/>
      <c r="D39" s="621"/>
    </row>
    <row r="40" spans="1:4" ht="13">
      <c r="A40" s="353" t="s">
        <v>270</v>
      </c>
      <c r="B40" s="621" t="s">
        <v>281</v>
      </c>
      <c r="C40" s="621"/>
      <c r="D40" s="621"/>
    </row>
    <row r="41" spans="1:4" ht="13">
      <c r="A41" s="353" t="s">
        <v>271</v>
      </c>
      <c r="B41" s="621" t="s">
        <v>281</v>
      </c>
      <c r="C41" s="621"/>
      <c r="D41" s="621"/>
    </row>
    <row r="42" spans="1:4" ht="13">
      <c r="A42" s="353" t="s">
        <v>273</v>
      </c>
      <c r="B42" s="621" t="s">
        <v>281</v>
      </c>
      <c r="C42" s="621"/>
      <c r="D42" s="621"/>
    </row>
    <row r="43" spans="1:4" ht="13">
      <c r="A43" s="353" t="s">
        <v>274</v>
      </c>
      <c r="B43" s="621" t="s">
        <v>281</v>
      </c>
      <c r="C43" s="621"/>
      <c r="D43" s="621"/>
    </row>
    <row r="44" spans="1:4" ht="13">
      <c r="A44" s="353" t="s">
        <v>268</v>
      </c>
      <c r="B44" s="621" t="s">
        <v>281</v>
      </c>
      <c r="C44" s="621"/>
      <c r="D44" s="621"/>
    </row>
    <row r="47" spans="1:4" ht="18">
      <c r="A47" s="619" t="s">
        <v>291</v>
      </c>
      <c r="B47" s="619"/>
      <c r="C47" s="619"/>
      <c r="D47" s="619"/>
    </row>
    <row r="48" spans="1:4" ht="13">
      <c r="A48" s="353" t="s">
        <v>280</v>
      </c>
      <c r="B48" s="621" t="s">
        <v>281</v>
      </c>
      <c r="C48" s="621"/>
      <c r="D48" s="621"/>
    </row>
    <row r="49" spans="1:4" ht="13">
      <c r="A49" s="353" t="s">
        <v>282</v>
      </c>
      <c r="B49" s="621" t="s">
        <v>281</v>
      </c>
      <c r="C49" s="621"/>
      <c r="D49" s="621"/>
    </row>
    <row r="50" spans="1:4" ht="13">
      <c r="A50" s="353" t="s">
        <v>284</v>
      </c>
      <c r="B50" s="621" t="s">
        <v>281</v>
      </c>
      <c r="C50" s="621"/>
      <c r="D50" s="621"/>
    </row>
    <row r="51" spans="1:4" ht="13">
      <c r="A51" s="353" t="s">
        <v>264</v>
      </c>
      <c r="B51" s="621" t="s">
        <v>281</v>
      </c>
      <c r="C51" s="621"/>
      <c r="D51" s="621"/>
    </row>
    <row r="52" spans="1:4" ht="13">
      <c r="A52" s="353" t="s">
        <v>265</v>
      </c>
      <c r="B52" s="621" t="s">
        <v>281</v>
      </c>
      <c r="C52" s="621"/>
      <c r="D52" s="621"/>
    </row>
    <row r="53" spans="1:4" ht="13">
      <c r="A53" s="353" t="s">
        <v>288</v>
      </c>
      <c r="B53" s="621" t="s">
        <v>281</v>
      </c>
      <c r="C53" s="621"/>
      <c r="D53" s="621"/>
    </row>
    <row r="54" spans="1:4" ht="13">
      <c r="A54" s="353" t="s">
        <v>289</v>
      </c>
      <c r="B54" s="621" t="s">
        <v>281</v>
      </c>
      <c r="C54" s="621"/>
      <c r="D54" s="621"/>
    </row>
    <row r="55" spans="1:4" ht="13">
      <c r="A55" s="353" t="s">
        <v>290</v>
      </c>
      <c r="B55" s="621" t="s">
        <v>281</v>
      </c>
      <c r="C55" s="621"/>
      <c r="D55" s="621"/>
    </row>
    <row r="56" spans="1:4" ht="13">
      <c r="A56" s="353" t="s">
        <v>269</v>
      </c>
      <c r="B56" s="621" t="s">
        <v>281</v>
      </c>
      <c r="C56" s="621"/>
      <c r="D56" s="621"/>
    </row>
    <row r="57" spans="1:4" ht="13">
      <c r="A57" s="353" t="s">
        <v>270</v>
      </c>
      <c r="B57" s="621" t="s">
        <v>281</v>
      </c>
      <c r="C57" s="621"/>
      <c r="D57" s="621"/>
    </row>
    <row r="58" spans="1:4" ht="13">
      <c r="A58" s="353" t="s">
        <v>271</v>
      </c>
      <c r="B58" s="621" t="s">
        <v>281</v>
      </c>
      <c r="C58" s="621"/>
      <c r="D58" s="621"/>
    </row>
    <row r="59" spans="1:4" ht="13">
      <c r="A59" s="353" t="s">
        <v>273</v>
      </c>
      <c r="B59" s="621" t="s">
        <v>281</v>
      </c>
      <c r="C59" s="621"/>
      <c r="D59" s="621"/>
    </row>
    <row r="60" spans="1:4" ht="13">
      <c r="A60" s="353" t="s">
        <v>274</v>
      </c>
      <c r="B60" s="621" t="s">
        <v>281</v>
      </c>
      <c r="C60" s="621"/>
      <c r="D60" s="621"/>
    </row>
    <row r="61" spans="1:4" ht="13">
      <c r="A61" s="353" t="s">
        <v>268</v>
      </c>
      <c r="B61" s="621" t="s">
        <v>281</v>
      </c>
      <c r="C61" s="621"/>
      <c r="D61" s="621"/>
    </row>
    <row r="65" spans="1:4" ht="18">
      <c r="A65" s="619" t="s">
        <v>292</v>
      </c>
      <c r="B65" s="619"/>
      <c r="C65" s="619"/>
      <c r="D65" s="619"/>
    </row>
    <row r="66" spans="1:4" ht="13">
      <c r="A66" s="353" t="s">
        <v>293</v>
      </c>
      <c r="B66" s="621" t="s">
        <v>281</v>
      </c>
      <c r="C66" s="621"/>
      <c r="D66" s="621"/>
    </row>
    <row r="67" spans="1:4" ht="13">
      <c r="A67" s="353" t="s">
        <v>294</v>
      </c>
      <c r="B67" s="621" t="s">
        <v>281</v>
      </c>
      <c r="C67" s="621"/>
      <c r="D67" s="621"/>
    </row>
    <row r="68" spans="1:4" ht="13">
      <c r="A68" s="353" t="s">
        <v>361</v>
      </c>
      <c r="B68" s="621" t="s">
        <v>281</v>
      </c>
      <c r="C68" s="621"/>
      <c r="D68" s="621"/>
    </row>
    <row r="69" spans="1:4" ht="13">
      <c r="A69" s="353" t="s">
        <v>274</v>
      </c>
      <c r="B69" s="621" t="s">
        <v>281</v>
      </c>
      <c r="C69" s="621"/>
      <c r="D69" s="621"/>
    </row>
    <row r="70" spans="1:4" ht="13">
      <c r="A70" s="353" t="s">
        <v>269</v>
      </c>
      <c r="B70" s="621" t="s">
        <v>281</v>
      </c>
      <c r="C70" s="621"/>
      <c r="D70" s="621"/>
    </row>
    <row r="71" spans="1:4" ht="13">
      <c r="A71" s="353" t="s">
        <v>295</v>
      </c>
      <c r="B71" s="621" t="s">
        <v>281</v>
      </c>
      <c r="C71" s="621"/>
      <c r="D71" s="621"/>
    </row>
    <row r="75" spans="1:4" ht="18">
      <c r="A75" s="619" t="s">
        <v>296</v>
      </c>
      <c r="B75" s="619"/>
      <c r="C75" s="619"/>
      <c r="D75" s="619"/>
    </row>
    <row r="77" spans="1:4" ht="13">
      <c r="A77" s="353" t="s">
        <v>297</v>
      </c>
      <c r="B77" s="621"/>
      <c r="C77" s="621"/>
      <c r="D77" s="621"/>
    </row>
    <row r="78" spans="1:4" ht="13">
      <c r="A78" s="353" t="s">
        <v>298</v>
      </c>
      <c r="B78" s="626"/>
      <c r="C78" s="626"/>
      <c r="D78" s="626"/>
    </row>
    <row r="79" spans="1:4" ht="13">
      <c r="A79" s="353" t="s">
        <v>228</v>
      </c>
      <c r="B79" s="621"/>
      <c r="C79" s="621"/>
      <c r="D79" s="621"/>
    </row>
    <row r="80" spans="1:4" ht="13">
      <c r="A80" s="353" t="s">
        <v>229</v>
      </c>
      <c r="B80" s="621"/>
      <c r="C80" s="621"/>
      <c r="D80" s="621"/>
    </row>
    <row r="81" spans="1:4" ht="13">
      <c r="A81" s="353" t="s">
        <v>294</v>
      </c>
      <c r="B81" s="621"/>
      <c r="C81" s="621"/>
      <c r="D81" s="621"/>
    </row>
    <row r="82" spans="1:4" ht="13">
      <c r="A82" s="353" t="s">
        <v>84</v>
      </c>
      <c r="B82" s="621"/>
      <c r="C82" s="621"/>
      <c r="D82" s="621"/>
    </row>
    <row r="86" spans="1:4" ht="18">
      <c r="A86" s="619" t="s">
        <v>299</v>
      </c>
      <c r="B86" s="619"/>
      <c r="C86" s="619"/>
      <c r="D86" s="619"/>
    </row>
    <row r="87" spans="1:4" ht="18">
      <c r="A87" s="355">
        <v>1</v>
      </c>
      <c r="B87" s="356"/>
      <c r="C87" s="356"/>
      <c r="D87" s="356"/>
    </row>
    <row r="88" spans="1:4" ht="13">
      <c r="A88" s="353" t="s">
        <v>297</v>
      </c>
      <c r="B88" s="621"/>
      <c r="C88" s="621"/>
      <c r="D88" s="621"/>
    </row>
    <row r="89" spans="1:4" ht="13">
      <c r="A89" s="353" t="s">
        <v>230</v>
      </c>
      <c r="B89" s="621"/>
      <c r="C89" s="621"/>
      <c r="D89" s="621"/>
    </row>
    <row r="90" spans="1:4" ht="13">
      <c r="A90" s="353" t="s">
        <v>300</v>
      </c>
      <c r="B90" s="626"/>
      <c r="C90" s="621"/>
      <c r="D90" s="621"/>
    </row>
    <row r="91" spans="1:4" ht="13">
      <c r="A91" s="353" t="s">
        <v>301</v>
      </c>
      <c r="B91" s="621"/>
      <c r="C91" s="621"/>
      <c r="D91" s="621"/>
    </row>
    <row r="92" spans="1:4" ht="14">
      <c r="A92" s="355">
        <v>2</v>
      </c>
    </row>
    <row r="93" spans="1:4" ht="13">
      <c r="A93" s="353" t="s">
        <v>297</v>
      </c>
      <c r="B93" s="621" t="s">
        <v>302</v>
      </c>
      <c r="C93" s="621"/>
      <c r="D93" s="621"/>
    </row>
    <row r="94" spans="1:4" ht="13">
      <c r="A94" s="353" t="s">
        <v>230</v>
      </c>
      <c r="B94" s="621" t="s">
        <v>302</v>
      </c>
      <c r="C94" s="621"/>
      <c r="D94" s="621"/>
    </row>
    <row r="95" spans="1:4" ht="13">
      <c r="A95" s="353" t="s">
        <v>300</v>
      </c>
      <c r="B95" s="626" t="s">
        <v>302</v>
      </c>
      <c r="C95" s="621"/>
      <c r="D95" s="621"/>
    </row>
    <row r="96" spans="1:4" ht="13">
      <c r="A96" s="353" t="s">
        <v>301</v>
      </c>
      <c r="B96" s="621" t="s">
        <v>302</v>
      </c>
      <c r="C96" s="621"/>
      <c r="D96" s="621"/>
    </row>
  </sheetData>
  <mergeCells count="101">
    <mergeCell ref="F17:J17"/>
    <mergeCell ref="F21:G21"/>
    <mergeCell ref="H21:J21"/>
    <mergeCell ref="F22:G22"/>
    <mergeCell ref="H22:J22"/>
    <mergeCell ref="F23:G23"/>
    <mergeCell ref="H23:J23"/>
    <mergeCell ref="B38:D38"/>
    <mergeCell ref="B39:D39"/>
    <mergeCell ref="B17:D17"/>
    <mergeCell ref="B18:D18"/>
    <mergeCell ref="B19:D19"/>
    <mergeCell ref="B20:D20"/>
    <mergeCell ref="B21:D21"/>
    <mergeCell ref="B22:D22"/>
    <mergeCell ref="F32:G32"/>
    <mergeCell ref="H32:J32"/>
    <mergeCell ref="F29:G29"/>
    <mergeCell ref="H29:J29"/>
    <mergeCell ref="F30:G30"/>
    <mergeCell ref="H30:J30"/>
    <mergeCell ref="F31:G31"/>
    <mergeCell ref="H31:J31"/>
    <mergeCell ref="F27:G27"/>
    <mergeCell ref="H27:J27"/>
    <mergeCell ref="F28:G28"/>
    <mergeCell ref="H28:J28"/>
    <mergeCell ref="F24:G24"/>
    <mergeCell ref="H24:J24"/>
    <mergeCell ref="F25:G25"/>
    <mergeCell ref="H25:J25"/>
    <mergeCell ref="F26:G26"/>
    <mergeCell ref="H26:J26"/>
    <mergeCell ref="B95:D95"/>
    <mergeCell ref="B96:D96"/>
    <mergeCell ref="B77:D77"/>
    <mergeCell ref="B78:D78"/>
    <mergeCell ref="B79:D79"/>
    <mergeCell ref="B80:D80"/>
    <mergeCell ref="B81:D81"/>
    <mergeCell ref="B82:D82"/>
    <mergeCell ref="B88:D88"/>
    <mergeCell ref="B89:D89"/>
    <mergeCell ref="B90:D90"/>
    <mergeCell ref="B91:D91"/>
    <mergeCell ref="B93:D93"/>
    <mergeCell ref="B94:D94"/>
    <mergeCell ref="A86:D86"/>
    <mergeCell ref="B37:D37"/>
    <mergeCell ref="B14:D14"/>
    <mergeCell ref="B15:D15"/>
    <mergeCell ref="B32:D32"/>
    <mergeCell ref="B33:D33"/>
    <mergeCell ref="B34:D34"/>
    <mergeCell ref="B35:D35"/>
    <mergeCell ref="B36:D36"/>
    <mergeCell ref="A75:D75"/>
    <mergeCell ref="B57:D57"/>
    <mergeCell ref="B58:D58"/>
    <mergeCell ref="B59:D59"/>
    <mergeCell ref="B60:D60"/>
    <mergeCell ref="B61:D61"/>
    <mergeCell ref="A65:D65"/>
    <mergeCell ref="B69:D69"/>
    <mergeCell ref="B70:D70"/>
    <mergeCell ref="B71:D71"/>
    <mergeCell ref="B68:D68"/>
    <mergeCell ref="B66:D66"/>
    <mergeCell ref="B67:D67"/>
    <mergeCell ref="B53:D53"/>
    <mergeCell ref="B54:D54"/>
    <mergeCell ref="B55:D55"/>
    <mergeCell ref="B56:D56"/>
    <mergeCell ref="B40:D40"/>
    <mergeCell ref="B41:D41"/>
    <mergeCell ref="B42:D42"/>
    <mergeCell ref="B43:D43"/>
    <mergeCell ref="B44:D44"/>
    <mergeCell ref="B48:D48"/>
    <mergeCell ref="B49:D49"/>
    <mergeCell ref="B50:D50"/>
    <mergeCell ref="B51:D51"/>
    <mergeCell ref="A47:D47"/>
    <mergeCell ref="B52:D52"/>
    <mergeCell ref="A4:D4"/>
    <mergeCell ref="A27:D27"/>
    <mergeCell ref="A5:D5"/>
    <mergeCell ref="B28:D28"/>
    <mergeCell ref="B29:D29"/>
    <mergeCell ref="B30:D30"/>
    <mergeCell ref="B31:D31"/>
    <mergeCell ref="B16:D16"/>
    <mergeCell ref="B6:D6"/>
    <mergeCell ref="B7:D7"/>
    <mergeCell ref="B8:D8"/>
    <mergeCell ref="B9:D9"/>
    <mergeCell ref="B10:D10"/>
    <mergeCell ref="B11:D11"/>
    <mergeCell ref="B13:D13"/>
    <mergeCell ref="B23:D23"/>
    <mergeCell ref="B12:D12"/>
  </mergeCells>
  <pageMargins left="0.7" right="0.7" top="0.75" bottom="0.75" header="0.3" footer="0.3"/>
  <pageSetup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0000"/>
  </sheetPr>
  <dimension ref="A1:BT932"/>
  <sheetViews>
    <sheetView showGridLines="0" view="pageBreakPreview" topLeftCell="B277" zoomScale="115" zoomScaleNormal="120" zoomScaleSheetLayoutView="115" workbookViewId="0">
      <selection activeCell="AE293" sqref="AE293"/>
    </sheetView>
  </sheetViews>
  <sheetFormatPr baseColWidth="10" defaultColWidth="0" defaultRowHeight="0" customHeight="1" zeroHeight="1"/>
  <cols>
    <col min="1" max="2" width="1.453125" style="337" customWidth="1"/>
    <col min="3" max="3" width="1.6328125" style="337" customWidth="1"/>
    <col min="4" max="5" width="1.54296875" style="337" customWidth="1"/>
    <col min="6" max="11" width="1.453125" style="337" customWidth="1"/>
    <col min="12" max="12" width="1.90625" style="337" customWidth="1"/>
    <col min="13" max="13" width="2" style="337" customWidth="1"/>
    <col min="14" max="14" width="3.453125" style="337" customWidth="1"/>
    <col min="15" max="20" width="1.453125" style="337" customWidth="1"/>
    <col min="21" max="21" width="1.90625" style="337" customWidth="1"/>
    <col min="22" max="29" width="1.453125" style="337" customWidth="1"/>
    <col min="30" max="32" width="1.54296875" style="337" customWidth="1"/>
    <col min="33" max="33" width="1.90625" style="337" customWidth="1"/>
    <col min="34" max="58" width="1.453125" style="337" customWidth="1"/>
    <col min="59" max="59" width="2" style="337" customWidth="1"/>
    <col min="60" max="60" width="1.453125" style="337" customWidth="1"/>
    <col min="61" max="61" width="2.453125" style="337" customWidth="1"/>
    <col min="62" max="62" width="1.453125" style="337" customWidth="1"/>
    <col min="63" max="63" width="3" style="337" customWidth="1"/>
    <col min="64" max="64" width="2.08984375" style="337" customWidth="1"/>
    <col min="65" max="65" width="1.453125" style="337" customWidth="1"/>
    <col min="66" max="66" width="1.90625" style="337" customWidth="1"/>
    <col min="67" max="68" width="1.453125" style="337" customWidth="1"/>
    <col min="69" max="71" width="1.54296875" style="337" customWidth="1"/>
    <col min="72" max="72" width="1.453125" style="337" customWidth="1"/>
    <col min="73" max="16384" width="1.453125" style="337" hidden="1"/>
  </cols>
  <sheetData>
    <row r="1" spans="2:71" ht="8.25" customHeight="1"/>
    <row r="2" spans="2:71" ht="8.25" customHeight="1"/>
    <row r="3" spans="2:71" ht="8.25" customHeight="1"/>
    <row r="4" spans="2:71" ht="8.25" customHeight="1"/>
    <row r="5" spans="2:71" ht="8.25" customHeight="1"/>
    <row r="6" spans="2:71" ht="16.5" customHeight="1">
      <c r="Y6" s="782" t="s">
        <v>329</v>
      </c>
      <c r="Z6" s="782"/>
      <c r="AA6" s="782"/>
      <c r="AB6" s="782"/>
      <c r="AC6" s="782"/>
      <c r="AD6" s="782"/>
      <c r="AE6" s="782"/>
      <c r="AF6" s="782"/>
      <c r="AG6" s="782"/>
      <c r="AH6" s="782"/>
      <c r="AI6" s="782"/>
      <c r="AJ6" s="782"/>
      <c r="AK6" s="782"/>
      <c r="AL6" s="782"/>
      <c r="AM6" s="782"/>
      <c r="AN6" s="782"/>
      <c r="AO6" s="782"/>
      <c r="AP6" s="782"/>
      <c r="AQ6" s="782"/>
      <c r="AR6" s="782"/>
      <c r="AS6" s="782"/>
      <c r="AT6" s="782"/>
      <c r="AU6" s="782"/>
      <c r="AV6" s="782"/>
      <c r="AW6" s="782"/>
      <c r="AX6" s="782"/>
      <c r="AY6" s="782"/>
      <c r="AZ6" s="782"/>
      <c r="BA6" s="782"/>
      <c r="BB6" s="782"/>
      <c r="BC6" s="782"/>
      <c r="BD6" s="782"/>
      <c r="BE6" s="782"/>
      <c r="BF6" s="782"/>
      <c r="BG6" s="782"/>
      <c r="BH6" s="782"/>
      <c r="BI6" s="782"/>
      <c r="BJ6" s="782"/>
      <c r="BK6" s="782"/>
      <c r="BL6" s="782"/>
      <c r="BM6" s="782"/>
      <c r="BN6" s="782"/>
      <c r="BO6" s="782"/>
      <c r="BP6" s="782"/>
      <c r="BQ6" s="782"/>
      <c r="BR6" s="782"/>
    </row>
    <row r="7" spans="2:71" ht="1.5" customHeight="1">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3"/>
      <c r="BA7" s="783"/>
      <c r="BB7" s="783"/>
      <c r="BC7" s="783"/>
      <c r="BD7" s="783"/>
      <c r="BE7" s="783"/>
      <c r="BF7" s="783"/>
      <c r="BG7" s="783"/>
      <c r="BH7" s="783"/>
      <c r="BI7" s="783"/>
      <c r="BJ7" s="783"/>
      <c r="BK7" s="783"/>
      <c r="BL7" s="783"/>
      <c r="BM7" s="783"/>
      <c r="BN7" s="783"/>
      <c r="BO7" s="783"/>
      <c r="BP7" s="783"/>
      <c r="BQ7" s="783"/>
      <c r="BR7" s="783"/>
    </row>
    <row r="8" spans="2:71" ht="16.5" customHeight="1">
      <c r="N8" s="784" t="s">
        <v>321</v>
      </c>
      <c r="O8" s="784"/>
      <c r="P8" s="784"/>
      <c r="Q8" s="784"/>
      <c r="R8" s="784"/>
      <c r="S8" s="784"/>
      <c r="T8" s="784"/>
      <c r="U8" s="784"/>
      <c r="V8" s="784"/>
      <c r="W8" s="784"/>
      <c r="X8" s="784"/>
      <c r="Y8" s="784"/>
      <c r="Z8" s="784"/>
      <c r="AA8" s="784"/>
      <c r="AB8" s="784"/>
      <c r="AC8" s="784"/>
      <c r="AD8" s="784"/>
      <c r="AE8" s="784"/>
      <c r="AF8" s="784"/>
      <c r="AH8" s="785"/>
      <c r="AI8" s="785"/>
      <c r="AJ8" s="785"/>
      <c r="AK8" s="785"/>
      <c r="AL8" s="785"/>
      <c r="AM8" s="785"/>
      <c r="AN8" s="781" t="s">
        <v>325</v>
      </c>
      <c r="AO8" s="781"/>
      <c r="AP8" s="781"/>
      <c r="AQ8" s="781"/>
      <c r="AR8" s="781"/>
      <c r="AS8" s="781"/>
      <c r="AV8" s="781" t="s">
        <v>326</v>
      </c>
      <c r="AW8" s="781"/>
      <c r="AX8" s="781"/>
      <c r="AY8" s="781"/>
      <c r="AZ8" s="781"/>
      <c r="BA8" s="781"/>
      <c r="BB8" s="781"/>
      <c r="BG8" s="428"/>
      <c r="BH8" s="786"/>
      <c r="BI8" s="786"/>
      <c r="BJ8" s="786"/>
      <c r="BK8" s="786"/>
      <c r="BL8" s="786"/>
      <c r="BM8" s="786"/>
      <c r="BN8" s="786"/>
    </row>
    <row r="9" spans="2:71" ht="10.5" customHeight="1" thickBot="1">
      <c r="B9" s="640" t="s">
        <v>322</v>
      </c>
      <c r="C9" s="640"/>
      <c r="D9" s="640"/>
      <c r="E9" s="640"/>
      <c r="F9" s="640"/>
      <c r="G9" s="640"/>
      <c r="H9" s="640"/>
      <c r="I9" s="640"/>
      <c r="J9" s="640"/>
      <c r="K9" s="640"/>
      <c r="L9" s="640"/>
      <c r="M9" s="640"/>
      <c r="N9" s="640"/>
      <c r="O9" s="640"/>
      <c r="P9" s="640"/>
      <c r="Q9" s="640"/>
      <c r="R9" s="640"/>
      <c r="S9" s="640"/>
      <c r="T9" s="640"/>
      <c r="U9" s="640"/>
      <c r="V9" s="640"/>
      <c r="W9" s="640"/>
      <c r="X9" s="640"/>
      <c r="Y9" s="640"/>
      <c r="Z9" s="640"/>
      <c r="AA9" s="640"/>
      <c r="AB9" s="640"/>
      <c r="AC9" s="640"/>
      <c r="AD9" s="640"/>
      <c r="AE9" s="640"/>
      <c r="AF9" s="640"/>
      <c r="AG9" s="640"/>
      <c r="AH9" s="640"/>
      <c r="AI9" s="640"/>
      <c r="AN9" s="787" t="s">
        <v>327</v>
      </c>
      <c r="AO9" s="787"/>
      <c r="AP9" s="787"/>
      <c r="AQ9" s="787"/>
      <c r="AR9" s="787"/>
      <c r="AS9" s="787"/>
      <c r="AV9" s="433" t="s">
        <v>328</v>
      </c>
      <c r="AW9" s="433"/>
      <c r="AX9" s="433"/>
      <c r="AY9" s="433"/>
      <c r="AZ9" s="433"/>
      <c r="BA9" s="433"/>
      <c r="BB9" s="433"/>
      <c r="BE9" s="429" t="s">
        <v>330</v>
      </c>
      <c r="BG9" s="341"/>
      <c r="BL9" s="788"/>
      <c r="BM9" s="788"/>
      <c r="BN9" s="788"/>
      <c r="BO9" s="788"/>
      <c r="BP9" s="788"/>
      <c r="BQ9" s="788"/>
      <c r="BR9" s="429"/>
      <c r="BS9" s="415"/>
    </row>
    <row r="10" spans="2:71" ht="1.5" customHeight="1">
      <c r="BE10" s="341"/>
      <c r="BF10" s="341"/>
      <c r="BG10" s="341"/>
      <c r="BO10" s="430"/>
      <c r="BP10" s="430"/>
      <c r="BQ10" s="430"/>
      <c r="BR10" s="430"/>
      <c r="BS10" s="415"/>
    </row>
    <row r="11" spans="2:71" ht="3.75" customHeight="1">
      <c r="AT11" s="644"/>
      <c r="AU11" s="644"/>
      <c r="AV11" s="644"/>
      <c r="AW11" s="644"/>
      <c r="AX11" s="644"/>
      <c r="AY11" s="644"/>
      <c r="AZ11" s="644"/>
      <c r="BA11" s="644"/>
      <c r="BC11" s="643"/>
      <c r="BD11" s="643"/>
      <c r="BE11" s="643"/>
      <c r="BF11" s="643"/>
      <c r="BG11" s="643"/>
      <c r="BH11" s="643"/>
      <c r="BI11" s="341"/>
      <c r="BJ11" s="341"/>
      <c r="BK11" s="341"/>
      <c r="BL11" s="430"/>
      <c r="BM11" s="430"/>
      <c r="BN11" s="430"/>
      <c r="BO11" s="430"/>
      <c r="BP11" s="430"/>
      <c r="BQ11" s="430"/>
      <c r="BR11" s="430"/>
      <c r="BS11" s="415"/>
    </row>
    <row r="12" spans="2:71" ht="7.5" customHeight="1">
      <c r="B12" s="638" t="s">
        <v>144</v>
      </c>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c r="AD12" s="638"/>
      <c r="AE12" s="638"/>
      <c r="AF12" s="638"/>
      <c r="AG12" s="638"/>
      <c r="AH12" s="638"/>
      <c r="AI12" s="638"/>
      <c r="AJ12" s="638"/>
      <c r="AK12" s="638"/>
      <c r="AL12" s="638"/>
      <c r="AM12" s="638"/>
      <c r="AN12" s="638"/>
      <c r="AO12" s="638"/>
      <c r="AP12" s="638"/>
      <c r="AQ12" s="638"/>
      <c r="AR12" s="638"/>
      <c r="AS12" s="638"/>
      <c r="AT12" s="638"/>
      <c r="AU12" s="638"/>
      <c r="AV12" s="638"/>
      <c r="AW12" s="638"/>
      <c r="AX12" s="638"/>
      <c r="AY12" s="638"/>
      <c r="AZ12" s="638"/>
      <c r="BA12" s="638"/>
      <c r="BB12" s="638"/>
      <c r="BC12" s="638"/>
      <c r="BD12" s="638"/>
      <c r="BE12" s="638"/>
      <c r="BF12" s="638"/>
      <c r="BG12" s="638"/>
      <c r="BH12" s="638"/>
      <c r="BI12" s="638"/>
      <c r="BJ12" s="638"/>
      <c r="BK12" s="638"/>
      <c r="BL12" s="638"/>
      <c r="BM12" s="638"/>
      <c r="BN12" s="638"/>
      <c r="BO12" s="638"/>
      <c r="BP12" s="638"/>
      <c r="BQ12" s="638"/>
      <c r="BR12" s="638"/>
      <c r="BS12" s="638"/>
    </row>
    <row r="13" spans="2:71" ht="3.75" customHeight="1">
      <c r="B13" s="638"/>
      <c r="C13" s="638"/>
      <c r="D13" s="638"/>
      <c r="E13" s="638"/>
      <c r="F13" s="638"/>
      <c r="G13" s="638"/>
      <c r="H13" s="638"/>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38"/>
      <c r="AV13" s="638"/>
      <c r="AW13" s="638"/>
      <c r="AX13" s="638"/>
      <c r="AY13" s="638"/>
      <c r="AZ13" s="638"/>
      <c r="BA13" s="638"/>
      <c r="BB13" s="638"/>
      <c r="BC13" s="638"/>
      <c r="BD13" s="638"/>
      <c r="BE13" s="638"/>
      <c r="BF13" s="638"/>
      <c r="BG13" s="638"/>
      <c r="BH13" s="638"/>
      <c r="BI13" s="638"/>
      <c r="BJ13" s="638"/>
      <c r="BK13" s="638"/>
      <c r="BL13" s="638"/>
      <c r="BM13" s="638"/>
      <c r="BN13" s="638"/>
      <c r="BO13" s="638"/>
      <c r="BP13" s="638"/>
      <c r="BQ13" s="638"/>
      <c r="BR13" s="638"/>
      <c r="BS13" s="638"/>
    </row>
    <row r="14" spans="2:71" ht="6.75" customHeight="1">
      <c r="B14" s="638"/>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38"/>
      <c r="BE14" s="638"/>
      <c r="BF14" s="638"/>
      <c r="BG14" s="638"/>
      <c r="BH14" s="638"/>
      <c r="BI14" s="638"/>
      <c r="BJ14" s="638"/>
      <c r="BK14" s="638"/>
      <c r="BL14" s="638"/>
      <c r="BM14" s="638"/>
      <c r="BN14" s="638"/>
      <c r="BO14" s="638"/>
      <c r="BP14" s="638"/>
      <c r="BQ14" s="638"/>
      <c r="BR14" s="638"/>
      <c r="BS14" s="638"/>
    </row>
    <row r="15" spans="2:71" ht="8.25" customHeight="1">
      <c r="C15" s="644" t="s">
        <v>145</v>
      </c>
      <c r="D15" s="644"/>
      <c r="E15" s="644"/>
      <c r="F15" s="644"/>
      <c r="G15" s="644"/>
      <c r="H15" s="644"/>
      <c r="I15" s="644"/>
      <c r="J15" s="644"/>
      <c r="K15" s="644"/>
      <c r="L15" s="644"/>
      <c r="M15" s="644"/>
      <c r="N15" s="644"/>
      <c r="O15" s="644"/>
    </row>
    <row r="16" spans="2:71" ht="4.5" customHeight="1">
      <c r="C16" s="644"/>
      <c r="D16" s="644"/>
      <c r="E16" s="644"/>
      <c r="F16" s="644"/>
      <c r="G16" s="644"/>
      <c r="H16" s="644"/>
      <c r="I16" s="644"/>
      <c r="J16" s="644"/>
      <c r="K16" s="644"/>
      <c r="L16" s="644"/>
      <c r="M16" s="644"/>
      <c r="N16" s="644"/>
      <c r="O16" s="644"/>
    </row>
    <row r="17" spans="3:71" ht="6" customHeight="1">
      <c r="C17" s="643" t="s">
        <v>146</v>
      </c>
      <c r="D17" s="643"/>
      <c r="E17" s="643"/>
      <c r="F17" s="643"/>
      <c r="G17" s="643"/>
      <c r="H17" s="643"/>
      <c r="I17" s="643"/>
      <c r="J17" s="643"/>
      <c r="K17" s="643"/>
      <c r="L17" s="643"/>
      <c r="M17" s="643"/>
      <c r="N17" s="643"/>
      <c r="O17" s="643"/>
      <c r="P17" s="643"/>
      <c r="Q17" s="643"/>
      <c r="R17" s="643"/>
      <c r="S17" s="636">
        <f>+'INFO CLIENTE'!B6</f>
        <v>0</v>
      </c>
      <c r="T17" s="636"/>
      <c r="U17" s="636"/>
      <c r="V17" s="636"/>
      <c r="W17" s="636"/>
      <c r="X17" s="636"/>
      <c r="Y17" s="636"/>
      <c r="Z17" s="636"/>
      <c r="AA17" s="636"/>
      <c r="AB17" s="636"/>
      <c r="AC17" s="636"/>
      <c r="AD17" s="636"/>
      <c r="AE17" s="636"/>
      <c r="AF17" s="636"/>
      <c r="AG17" s="636"/>
      <c r="AH17" s="636"/>
      <c r="AI17" s="636"/>
      <c r="AJ17" s="636"/>
      <c r="AK17" s="636"/>
      <c r="AL17" s="636"/>
      <c r="AM17" s="636"/>
      <c r="AN17" s="636"/>
      <c r="AO17" s="636"/>
      <c r="AP17" s="636"/>
      <c r="AQ17" s="636"/>
      <c r="AR17" s="636"/>
      <c r="AS17" s="643" t="s">
        <v>147</v>
      </c>
      <c r="AT17" s="643"/>
      <c r="AU17" s="643"/>
      <c r="AV17" s="643"/>
      <c r="AW17" s="643"/>
      <c r="AX17" s="643"/>
      <c r="AY17" s="643"/>
      <c r="AZ17" s="643"/>
      <c r="BA17" s="636">
        <f>+'INFO CLIENTE'!B7</f>
        <v>0</v>
      </c>
      <c r="BB17" s="636"/>
      <c r="BC17" s="636"/>
      <c r="BD17" s="636"/>
      <c r="BE17" s="636"/>
      <c r="BF17" s="636"/>
      <c r="BG17" s="636"/>
      <c r="BH17" s="636"/>
      <c r="BI17" s="636"/>
      <c r="BJ17" s="636"/>
      <c r="BK17" s="636"/>
      <c r="BL17" s="636"/>
      <c r="BM17" s="636"/>
      <c r="BN17" s="636"/>
      <c r="BO17" s="636"/>
      <c r="BP17" s="636"/>
      <c r="BQ17" s="636"/>
      <c r="BR17" s="636"/>
      <c r="BS17" s="636"/>
    </row>
    <row r="18" spans="3:71" ht="6" customHeight="1">
      <c r="C18" s="643"/>
      <c r="D18" s="643"/>
      <c r="E18" s="643"/>
      <c r="F18" s="643"/>
      <c r="G18" s="643"/>
      <c r="H18" s="643"/>
      <c r="I18" s="643"/>
      <c r="J18" s="643"/>
      <c r="K18" s="643"/>
      <c r="L18" s="643"/>
      <c r="M18" s="643"/>
      <c r="N18" s="643"/>
      <c r="O18" s="643"/>
      <c r="P18" s="643"/>
      <c r="Q18" s="643"/>
      <c r="R18" s="643"/>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637"/>
      <c r="AS18" s="643"/>
      <c r="AT18" s="643"/>
      <c r="AU18" s="643"/>
      <c r="AV18" s="643"/>
      <c r="AW18" s="643"/>
      <c r="AX18" s="643"/>
      <c r="AY18" s="643"/>
      <c r="AZ18" s="643"/>
      <c r="BA18" s="637"/>
      <c r="BB18" s="637"/>
      <c r="BC18" s="637"/>
      <c r="BD18" s="637"/>
      <c r="BE18" s="637"/>
      <c r="BF18" s="637"/>
      <c r="BG18" s="637"/>
      <c r="BH18" s="637"/>
      <c r="BI18" s="637"/>
      <c r="BJ18" s="637"/>
      <c r="BK18" s="637"/>
      <c r="BL18" s="637"/>
      <c r="BM18" s="637"/>
      <c r="BN18" s="637"/>
      <c r="BO18" s="637"/>
      <c r="BP18" s="637"/>
      <c r="BQ18" s="637"/>
      <c r="BR18" s="637"/>
      <c r="BS18" s="637"/>
    </row>
    <row r="19" spans="3:71" ht="3" customHeight="1"/>
    <row r="20" spans="3:71" ht="4.5" customHeight="1">
      <c r="C20" s="644" t="s">
        <v>148</v>
      </c>
      <c r="D20" s="644"/>
      <c r="E20" s="644"/>
      <c r="F20" s="644"/>
      <c r="G20" s="644"/>
      <c r="H20" s="644"/>
      <c r="I20" s="644"/>
      <c r="J20" s="644"/>
      <c r="K20" s="644"/>
      <c r="L20" s="644"/>
      <c r="M20" s="644"/>
      <c r="N20" s="644"/>
      <c r="O20" s="644"/>
    </row>
    <row r="21" spans="3:71" ht="4.5" customHeight="1">
      <c r="C21" s="644"/>
      <c r="D21" s="644"/>
      <c r="E21" s="644"/>
      <c r="F21" s="644"/>
      <c r="G21" s="644"/>
      <c r="H21" s="644"/>
      <c r="I21" s="644"/>
      <c r="J21" s="644"/>
      <c r="K21" s="644"/>
      <c r="L21" s="644"/>
      <c r="M21" s="644"/>
      <c r="N21" s="644"/>
      <c r="O21" s="644"/>
    </row>
    <row r="22" spans="3:71" ht="6" customHeight="1">
      <c r="C22" s="640" t="s">
        <v>149</v>
      </c>
      <c r="D22" s="640"/>
      <c r="E22" s="640"/>
      <c r="F22" s="640"/>
      <c r="G22" s="640"/>
      <c r="H22" s="640"/>
      <c r="I22" s="640"/>
      <c r="J22" s="636">
        <f>+'INFO CLIENTE'!B10</f>
        <v>0</v>
      </c>
      <c r="K22" s="636"/>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43" t="s">
        <v>150</v>
      </c>
      <c r="AM22" s="643"/>
      <c r="AN22" s="643"/>
      <c r="AO22" s="643"/>
      <c r="AP22" s="643"/>
      <c r="AQ22" s="643"/>
      <c r="AR22" s="643"/>
      <c r="AS22" s="636">
        <f>+'INFO CLIENTE'!B11</f>
        <v>0</v>
      </c>
      <c r="AT22" s="636"/>
      <c r="AU22" s="636"/>
      <c r="AV22" s="636"/>
      <c r="AW22" s="636"/>
      <c r="AX22" s="636"/>
      <c r="AY22" s="636"/>
      <c r="AZ22" s="636"/>
      <c r="BA22" s="636"/>
      <c r="BB22" s="636"/>
      <c r="BC22" s="636"/>
      <c r="BD22" s="636"/>
      <c r="BE22" s="636"/>
      <c r="BF22" s="636"/>
      <c r="BG22" s="636"/>
      <c r="BH22" s="636"/>
      <c r="BI22" s="636"/>
      <c r="BJ22" s="636"/>
      <c r="BK22" s="636"/>
      <c r="BL22" s="636"/>
      <c r="BM22" s="636"/>
      <c r="BN22" s="636"/>
      <c r="BO22" s="636"/>
      <c r="BP22" s="636"/>
      <c r="BQ22" s="636"/>
      <c r="BR22" s="636"/>
      <c r="BS22" s="636"/>
    </row>
    <row r="23" spans="3:71" ht="6" customHeight="1">
      <c r="C23" s="640"/>
      <c r="D23" s="640"/>
      <c r="E23" s="640"/>
      <c r="F23" s="640"/>
      <c r="G23" s="640"/>
      <c r="H23" s="640"/>
      <c r="I23" s="640"/>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43"/>
      <c r="AM23" s="643"/>
      <c r="AN23" s="643"/>
      <c r="AO23" s="643"/>
      <c r="AP23" s="643"/>
      <c r="AQ23" s="643"/>
      <c r="AR23" s="643"/>
      <c r="AS23" s="637"/>
      <c r="AT23" s="637"/>
      <c r="AU23" s="637"/>
      <c r="AV23" s="637"/>
      <c r="AW23" s="637"/>
      <c r="AX23" s="637"/>
      <c r="AY23" s="637"/>
      <c r="AZ23" s="637"/>
      <c r="BA23" s="637"/>
      <c r="BB23" s="637"/>
      <c r="BC23" s="637"/>
      <c r="BD23" s="637"/>
      <c r="BE23" s="637"/>
      <c r="BF23" s="637"/>
      <c r="BG23" s="637"/>
      <c r="BH23" s="637"/>
      <c r="BI23" s="637"/>
      <c r="BJ23" s="637"/>
      <c r="BK23" s="637"/>
      <c r="BL23" s="637"/>
      <c r="BM23" s="637"/>
      <c r="BN23" s="637"/>
      <c r="BO23" s="637"/>
      <c r="BP23" s="637"/>
      <c r="BQ23" s="637"/>
      <c r="BR23" s="637"/>
      <c r="BS23" s="637"/>
    </row>
    <row r="24" spans="3:71" ht="3.75" customHeight="1">
      <c r="C24" s="415"/>
      <c r="D24" s="415"/>
      <c r="E24" s="415"/>
      <c r="F24" s="415"/>
      <c r="G24" s="415"/>
      <c r="H24" s="415"/>
      <c r="I24" s="415"/>
      <c r="J24" s="416"/>
      <c r="K24" s="416"/>
      <c r="L24" s="416"/>
      <c r="M24" s="416"/>
      <c r="N24" s="416"/>
      <c r="O24" s="416"/>
      <c r="P24" s="416"/>
      <c r="Q24" s="416"/>
      <c r="R24" s="416"/>
      <c r="S24" s="416"/>
      <c r="T24" s="416"/>
      <c r="U24" s="416"/>
      <c r="V24" s="416"/>
      <c r="W24" s="416"/>
      <c r="X24" s="415"/>
      <c r="Y24" s="415"/>
      <c r="Z24" s="415"/>
      <c r="AA24" s="415"/>
      <c r="AB24" s="415"/>
      <c r="AC24" s="415"/>
      <c r="AD24" s="415"/>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6"/>
      <c r="BQ24" s="416"/>
      <c r="BR24" s="416"/>
      <c r="BS24" s="416"/>
    </row>
    <row r="25" spans="3:71" ht="6" customHeight="1">
      <c r="C25" s="640" t="s">
        <v>151</v>
      </c>
      <c r="D25" s="640"/>
      <c r="E25" s="640"/>
      <c r="F25" s="640"/>
      <c r="G25" s="640"/>
      <c r="H25" s="640"/>
      <c r="I25" s="640"/>
      <c r="J25" s="636">
        <f>'INFO CLIENTE'!B8</f>
        <v>0</v>
      </c>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43" t="s">
        <v>152</v>
      </c>
      <c r="AM25" s="643"/>
      <c r="AN25" s="643"/>
      <c r="AO25" s="643"/>
      <c r="AP25" s="643"/>
      <c r="AQ25" s="643"/>
      <c r="AR25" s="643"/>
      <c r="AS25" s="636">
        <f>+'INFO CLIENTE'!B9</f>
        <v>0</v>
      </c>
      <c r="AT25" s="636"/>
      <c r="AU25" s="636"/>
      <c r="AV25" s="636"/>
      <c r="AW25" s="636"/>
      <c r="AX25" s="636"/>
      <c r="AY25" s="636"/>
      <c r="AZ25" s="636"/>
      <c r="BA25" s="636"/>
      <c r="BB25" s="636"/>
      <c r="BC25" s="636"/>
      <c r="BD25" s="636"/>
      <c r="BE25" s="636"/>
      <c r="BF25" s="636"/>
      <c r="BG25" s="636"/>
      <c r="BH25" s="636"/>
      <c r="BI25" s="636"/>
      <c r="BJ25" s="636"/>
      <c r="BK25" s="636"/>
      <c r="BL25" s="636"/>
      <c r="BM25" s="636"/>
      <c r="BN25" s="636"/>
      <c r="BO25" s="636"/>
      <c r="BP25" s="636"/>
      <c r="BQ25" s="636"/>
      <c r="BR25" s="636"/>
      <c r="BS25" s="636"/>
    </row>
    <row r="26" spans="3:71" ht="6" customHeight="1">
      <c r="C26" s="640"/>
      <c r="D26" s="640"/>
      <c r="E26" s="640"/>
      <c r="F26" s="640"/>
      <c r="G26" s="640"/>
      <c r="H26" s="640"/>
      <c r="I26" s="640"/>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43"/>
      <c r="AM26" s="643"/>
      <c r="AN26" s="643"/>
      <c r="AO26" s="643"/>
      <c r="AP26" s="643"/>
      <c r="AQ26" s="643"/>
      <c r="AR26" s="643"/>
      <c r="AS26" s="637"/>
      <c r="AT26" s="637"/>
      <c r="AU26" s="637"/>
      <c r="AV26" s="637"/>
      <c r="AW26" s="637"/>
      <c r="AX26" s="637"/>
      <c r="AY26" s="637"/>
      <c r="AZ26" s="637"/>
      <c r="BA26" s="637"/>
      <c r="BB26" s="637"/>
      <c r="BC26" s="637"/>
      <c r="BD26" s="637"/>
      <c r="BE26" s="637"/>
      <c r="BF26" s="637"/>
      <c r="BG26" s="637"/>
      <c r="BH26" s="637"/>
      <c r="BI26" s="637"/>
      <c r="BJ26" s="637"/>
      <c r="BK26" s="637"/>
      <c r="BL26" s="637"/>
      <c r="BM26" s="637"/>
      <c r="BN26" s="637"/>
      <c r="BO26" s="637"/>
      <c r="BP26" s="637"/>
      <c r="BQ26" s="637"/>
      <c r="BR26" s="637"/>
      <c r="BS26" s="637"/>
    </row>
    <row r="27" spans="3:71" ht="17.25" customHeight="1">
      <c r="C27" s="640" t="s">
        <v>342</v>
      </c>
      <c r="D27" s="640"/>
      <c r="E27" s="640"/>
      <c r="F27" s="640"/>
      <c r="G27" s="640"/>
      <c r="H27" s="640"/>
      <c r="I27" s="640"/>
      <c r="J27" s="640"/>
      <c r="K27" s="640"/>
      <c r="L27" s="641">
        <f>+'INFO CLIENTE'!B12</f>
        <v>0</v>
      </c>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M27" s="640" t="s">
        <v>153</v>
      </c>
      <c r="AN27" s="640"/>
      <c r="AO27" s="640"/>
      <c r="AP27" s="640"/>
    </row>
    <row r="28" spans="3:71" ht="6.75" customHeight="1">
      <c r="C28" s="415"/>
      <c r="D28" s="415"/>
      <c r="E28" s="415"/>
      <c r="F28" s="415"/>
      <c r="G28" s="415"/>
      <c r="H28" s="415"/>
      <c r="I28" s="415"/>
      <c r="J28" s="415"/>
      <c r="K28" s="415"/>
      <c r="L28" s="416"/>
      <c r="M28" s="416"/>
      <c r="N28" s="416"/>
      <c r="O28" s="416"/>
      <c r="P28" s="416"/>
      <c r="Q28" s="416"/>
      <c r="R28" s="416"/>
      <c r="S28" s="416"/>
      <c r="T28" s="416"/>
      <c r="U28" s="416"/>
      <c r="V28" s="416"/>
      <c r="W28" s="416"/>
      <c r="X28" s="416"/>
      <c r="Y28" s="416"/>
      <c r="Z28" s="416"/>
      <c r="AA28" s="416"/>
    </row>
    <row r="29" spans="3:71" ht="6" customHeight="1">
      <c r="C29" s="640" t="s">
        <v>154</v>
      </c>
      <c r="D29" s="640"/>
      <c r="E29" s="640"/>
      <c r="F29" s="640"/>
      <c r="G29" s="640"/>
      <c r="H29" s="640"/>
      <c r="I29" s="640"/>
      <c r="J29" s="640"/>
      <c r="K29" s="640"/>
      <c r="L29" s="640" t="s">
        <v>155</v>
      </c>
      <c r="M29" s="640"/>
      <c r="N29" s="640"/>
      <c r="O29" s="640"/>
      <c r="P29" s="640"/>
      <c r="Q29" s="640"/>
      <c r="R29" s="640"/>
      <c r="S29" s="640"/>
      <c r="T29" s="640"/>
      <c r="U29" s="640"/>
      <c r="Y29" s="640" t="s">
        <v>156</v>
      </c>
      <c r="Z29" s="640"/>
      <c r="AA29" s="640"/>
      <c r="AB29" s="640"/>
      <c r="AC29" s="640"/>
      <c r="AD29" s="640"/>
      <c r="AE29" s="640"/>
      <c r="AF29" s="640"/>
      <c r="AG29" s="640"/>
      <c r="AK29" s="640" t="s">
        <v>157</v>
      </c>
      <c r="AL29" s="640"/>
      <c r="AM29" s="640"/>
      <c r="AN29" s="640"/>
      <c r="AO29" s="640"/>
      <c r="AQ29" s="651" t="s">
        <v>158</v>
      </c>
      <c r="AR29" s="640" t="s">
        <v>159</v>
      </c>
      <c r="AS29" s="640"/>
      <c r="AT29" s="640"/>
      <c r="AU29" s="640"/>
      <c r="AV29" s="640"/>
      <c r="AW29" s="640"/>
      <c r="AX29" s="640"/>
      <c r="AY29" s="640"/>
      <c r="AZ29" s="640"/>
      <c r="BA29" s="640"/>
      <c r="BB29" s="640"/>
      <c r="BC29" s="647">
        <f>+'INFO CLIENTE'!B13</f>
        <v>0</v>
      </c>
      <c r="BD29" s="647"/>
      <c r="BE29" s="647"/>
      <c r="BF29" s="647"/>
      <c r="BG29" s="647"/>
      <c r="BH29" s="647"/>
      <c r="BI29" s="647"/>
      <c r="BJ29" s="647"/>
      <c r="BK29" s="647"/>
      <c r="BL29" s="647"/>
      <c r="BM29" s="647"/>
      <c r="BN29" s="647"/>
      <c r="BO29" s="647"/>
      <c r="BP29" s="647"/>
      <c r="BQ29" s="647"/>
      <c r="BR29" s="647"/>
      <c r="BS29" s="647"/>
    </row>
    <row r="30" spans="3:71" ht="6" customHeight="1">
      <c r="C30" s="640"/>
      <c r="D30" s="640"/>
      <c r="E30" s="640"/>
      <c r="F30" s="640"/>
      <c r="G30" s="640"/>
      <c r="H30" s="640"/>
      <c r="I30" s="640"/>
      <c r="J30" s="640"/>
      <c r="K30" s="640"/>
      <c r="L30" s="640"/>
      <c r="M30" s="640"/>
      <c r="N30" s="640"/>
      <c r="O30" s="640"/>
      <c r="P30" s="640"/>
      <c r="Q30" s="640"/>
      <c r="R30" s="640"/>
      <c r="S30" s="640"/>
      <c r="T30" s="640"/>
      <c r="U30" s="640"/>
      <c r="Y30" s="640"/>
      <c r="Z30" s="640"/>
      <c r="AA30" s="640"/>
      <c r="AB30" s="640"/>
      <c r="AC30" s="640"/>
      <c r="AD30" s="640"/>
      <c r="AE30" s="640"/>
      <c r="AF30" s="640"/>
      <c r="AG30" s="640"/>
      <c r="AK30" s="640"/>
      <c r="AL30" s="640"/>
      <c r="AM30" s="640"/>
      <c r="AN30" s="640"/>
      <c r="AO30" s="640"/>
      <c r="AQ30" s="651"/>
      <c r="AR30" s="640"/>
      <c r="AS30" s="640"/>
      <c r="AT30" s="640"/>
      <c r="AU30" s="640"/>
      <c r="AV30" s="640"/>
      <c r="AW30" s="640"/>
      <c r="AX30" s="640"/>
      <c r="AY30" s="640"/>
      <c r="AZ30" s="640"/>
      <c r="BA30" s="640"/>
      <c r="BB30" s="640"/>
      <c r="BC30" s="648"/>
      <c r="BD30" s="648"/>
      <c r="BE30" s="648"/>
      <c r="BF30" s="648"/>
      <c r="BG30" s="648"/>
      <c r="BH30" s="648"/>
      <c r="BI30" s="648"/>
      <c r="BJ30" s="648"/>
      <c r="BK30" s="648"/>
      <c r="BL30" s="648"/>
      <c r="BM30" s="648"/>
      <c r="BN30" s="648"/>
      <c r="BO30" s="648"/>
      <c r="BP30" s="648"/>
      <c r="BQ30" s="648"/>
      <c r="BR30" s="648"/>
      <c r="BS30" s="648"/>
    </row>
    <row r="31" spans="3:71" ht="3.75" customHeight="1"/>
    <row r="32" spans="3:71" ht="6" customHeight="1">
      <c r="C32" s="640" t="s">
        <v>160</v>
      </c>
      <c r="D32" s="640"/>
      <c r="E32" s="640"/>
      <c r="F32" s="640"/>
      <c r="G32" s="640"/>
      <c r="H32" s="640"/>
      <c r="N32" s="643" t="s">
        <v>161</v>
      </c>
      <c r="O32" s="643"/>
      <c r="P32" s="643"/>
      <c r="Q32" s="643"/>
      <c r="R32" s="643"/>
      <c r="Y32" s="643" t="s">
        <v>162</v>
      </c>
      <c r="Z32" s="643"/>
      <c r="AA32" s="643"/>
      <c r="AB32" s="643"/>
      <c r="AC32" s="643"/>
      <c r="AJ32" s="643" t="s">
        <v>163</v>
      </c>
      <c r="AK32" s="643"/>
      <c r="AL32" s="643"/>
      <c r="AM32" s="643"/>
      <c r="AN32" s="643"/>
      <c r="AU32" s="643" t="s">
        <v>164</v>
      </c>
      <c r="AV32" s="643"/>
      <c r="AW32" s="643"/>
      <c r="AX32" s="643"/>
      <c r="AY32" s="643"/>
      <c r="AZ32" s="643"/>
      <c r="BA32" s="643"/>
      <c r="BF32" s="643" t="s">
        <v>194</v>
      </c>
      <c r="BG32" s="643"/>
      <c r="BH32" s="643"/>
      <c r="BI32" s="649"/>
      <c r="BJ32" s="649"/>
      <c r="BK32" s="649"/>
      <c r="BL32" s="649"/>
      <c r="BM32" s="649"/>
      <c r="BN32" s="649"/>
      <c r="BO32" s="649"/>
      <c r="BP32" s="649"/>
      <c r="BQ32" s="649"/>
      <c r="BR32" s="649"/>
      <c r="BS32" s="649"/>
    </row>
    <row r="33" spans="3:71" ht="6.75" customHeight="1">
      <c r="C33" s="640"/>
      <c r="D33" s="640"/>
      <c r="E33" s="640"/>
      <c r="F33" s="640"/>
      <c r="G33" s="640"/>
      <c r="H33" s="640"/>
      <c r="N33" s="643"/>
      <c r="O33" s="643"/>
      <c r="P33" s="643"/>
      <c r="Q33" s="643"/>
      <c r="R33" s="643"/>
      <c r="Y33" s="643"/>
      <c r="Z33" s="643"/>
      <c r="AA33" s="643"/>
      <c r="AB33" s="643"/>
      <c r="AC33" s="643"/>
      <c r="AJ33" s="643"/>
      <c r="AK33" s="643"/>
      <c r="AL33" s="643"/>
      <c r="AM33" s="643"/>
      <c r="AN33" s="643"/>
      <c r="AU33" s="643"/>
      <c r="AV33" s="643"/>
      <c r="AW33" s="643"/>
      <c r="AX33" s="643"/>
      <c r="AY33" s="643"/>
      <c r="AZ33" s="643"/>
      <c r="BA33" s="643"/>
      <c r="BF33" s="643"/>
      <c r="BG33" s="643"/>
      <c r="BH33" s="643"/>
      <c r="BI33" s="650"/>
      <c r="BJ33" s="650"/>
      <c r="BK33" s="650"/>
      <c r="BL33" s="650"/>
      <c r="BM33" s="650"/>
      <c r="BN33" s="650"/>
      <c r="BO33" s="650"/>
      <c r="BP33" s="650"/>
      <c r="BQ33" s="650"/>
      <c r="BR33" s="650"/>
      <c r="BS33" s="650"/>
    </row>
    <row r="34" spans="3:71" ht="3" customHeight="1"/>
    <row r="35" spans="3:71" ht="6" customHeight="1">
      <c r="C35" s="640" t="s">
        <v>165</v>
      </c>
      <c r="D35" s="640"/>
      <c r="E35" s="640"/>
      <c r="F35" s="640"/>
      <c r="G35" s="640"/>
      <c r="H35" s="640"/>
      <c r="I35" s="640"/>
      <c r="J35" s="640"/>
      <c r="K35" s="640"/>
      <c r="L35" s="640"/>
      <c r="M35" s="640"/>
      <c r="N35" s="640"/>
      <c r="O35" s="640"/>
      <c r="P35" s="640"/>
      <c r="Q35" s="640"/>
      <c r="R35" s="636">
        <f>'INFO CLIENTE'!B22</f>
        <v>0</v>
      </c>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c r="AP35" s="636"/>
      <c r="AQ35" s="636"/>
      <c r="AR35" s="636"/>
      <c r="AS35" s="636"/>
      <c r="AT35" s="636"/>
      <c r="AU35" s="636"/>
      <c r="AV35" s="636"/>
      <c r="AW35" s="636"/>
      <c r="AX35" s="643" t="s">
        <v>166</v>
      </c>
      <c r="AY35" s="643"/>
      <c r="AZ35" s="643"/>
      <c r="BA35" s="643"/>
      <c r="BB35" s="643"/>
      <c r="BC35" s="636">
        <f>+'INFO CLIENTE'!B23</f>
        <v>0</v>
      </c>
      <c r="BD35" s="636"/>
      <c r="BE35" s="636"/>
      <c r="BF35" s="636"/>
      <c r="BG35" s="636"/>
      <c r="BH35" s="636"/>
      <c r="BI35" s="636"/>
      <c r="BJ35" s="636"/>
      <c r="BK35" s="636"/>
      <c r="BL35" s="636"/>
      <c r="BM35" s="636"/>
      <c r="BN35" s="636"/>
      <c r="BO35" s="636"/>
      <c r="BP35" s="636"/>
      <c r="BQ35" s="636"/>
      <c r="BR35" s="636"/>
      <c r="BS35" s="636"/>
    </row>
    <row r="36" spans="3:71" ht="6" customHeight="1">
      <c r="C36" s="640"/>
      <c r="D36" s="640"/>
      <c r="E36" s="640"/>
      <c r="F36" s="640"/>
      <c r="G36" s="640"/>
      <c r="H36" s="640"/>
      <c r="I36" s="640"/>
      <c r="J36" s="640"/>
      <c r="K36" s="640"/>
      <c r="L36" s="640"/>
      <c r="M36" s="640"/>
      <c r="N36" s="640"/>
      <c r="O36" s="640"/>
      <c r="P36" s="640"/>
      <c r="Q36" s="640"/>
      <c r="R36" s="637"/>
      <c r="S36" s="637"/>
      <c r="T36" s="637"/>
      <c r="U36" s="637"/>
      <c r="V36" s="637"/>
      <c r="W36" s="637"/>
      <c r="X36" s="637"/>
      <c r="Y36" s="637"/>
      <c r="Z36" s="637"/>
      <c r="AA36" s="637"/>
      <c r="AB36" s="637"/>
      <c r="AC36" s="637"/>
      <c r="AD36" s="637"/>
      <c r="AE36" s="637"/>
      <c r="AF36" s="637"/>
      <c r="AG36" s="637"/>
      <c r="AH36" s="637"/>
      <c r="AI36" s="637"/>
      <c r="AJ36" s="637"/>
      <c r="AK36" s="637"/>
      <c r="AL36" s="637"/>
      <c r="AM36" s="637"/>
      <c r="AN36" s="637"/>
      <c r="AO36" s="637"/>
      <c r="AP36" s="637"/>
      <c r="AQ36" s="637"/>
      <c r="AR36" s="637"/>
      <c r="AS36" s="637"/>
      <c r="AT36" s="637"/>
      <c r="AU36" s="637"/>
      <c r="AV36" s="637"/>
      <c r="AW36" s="637"/>
      <c r="AX36" s="643"/>
      <c r="AY36" s="643"/>
      <c r="AZ36" s="643"/>
      <c r="BA36" s="643"/>
      <c r="BB36" s="643"/>
      <c r="BC36" s="637"/>
      <c r="BD36" s="637"/>
      <c r="BE36" s="637"/>
      <c r="BF36" s="637"/>
      <c r="BG36" s="637"/>
      <c r="BH36" s="637"/>
      <c r="BI36" s="637"/>
      <c r="BJ36" s="637"/>
      <c r="BK36" s="637"/>
      <c r="BL36" s="637"/>
      <c r="BM36" s="637"/>
      <c r="BN36" s="637"/>
      <c r="BO36" s="637"/>
      <c r="BP36" s="637"/>
      <c r="BQ36" s="637"/>
      <c r="BR36" s="637"/>
      <c r="BS36" s="637"/>
    </row>
    <row r="37" spans="3:71" ht="3" customHeight="1"/>
    <row r="38" spans="3:71" ht="6" customHeight="1">
      <c r="C38" s="640" t="s">
        <v>167</v>
      </c>
      <c r="D38" s="640"/>
      <c r="E38" s="640"/>
      <c r="F38" s="640"/>
      <c r="G38" s="640"/>
      <c r="H38" s="640"/>
      <c r="I38" s="640"/>
      <c r="J38" s="640"/>
      <c r="K38" s="640"/>
      <c r="L38" s="640"/>
      <c r="M38" s="640"/>
      <c r="N38" s="640"/>
      <c r="O38" s="640"/>
      <c r="P38" s="640"/>
      <c r="Q38" s="636">
        <f>+'INFO CLIENTE'!B20</f>
        <v>0</v>
      </c>
      <c r="R38" s="636"/>
      <c r="S38" s="636"/>
      <c r="T38" s="636"/>
      <c r="U38" s="636"/>
      <c r="V38" s="636"/>
      <c r="W38" s="636"/>
      <c r="X38" s="636"/>
      <c r="Y38" s="636"/>
      <c r="Z38" s="636"/>
      <c r="AA38" s="636"/>
      <c r="AB38" s="636"/>
      <c r="AC38" s="636"/>
      <c r="AD38" s="636"/>
      <c r="AE38" s="636"/>
      <c r="AF38" s="636"/>
      <c r="AG38" s="636"/>
      <c r="AH38" s="636"/>
      <c r="AI38" s="636"/>
      <c r="AJ38" s="636"/>
      <c r="AK38" s="636"/>
      <c r="AL38" s="640" t="s">
        <v>168</v>
      </c>
      <c r="AM38" s="640"/>
      <c r="AN38" s="640"/>
      <c r="AO38" s="640"/>
      <c r="AP38" s="640"/>
      <c r="AQ38" s="640"/>
      <c r="AR38" s="640"/>
      <c r="AS38" s="640"/>
      <c r="AT38" s="640"/>
      <c r="AU38" s="640"/>
      <c r="AV38" s="636">
        <f>+'INFO CLIENTE'!B21</f>
        <v>0</v>
      </c>
      <c r="AW38" s="636"/>
      <c r="AX38" s="636"/>
      <c r="AY38" s="636"/>
      <c r="AZ38" s="636"/>
      <c r="BA38" s="636"/>
      <c r="BB38" s="636"/>
      <c r="BC38" s="636"/>
      <c r="BD38" s="636"/>
      <c r="BE38" s="636"/>
      <c r="BF38" s="636"/>
      <c r="BG38" s="636"/>
      <c r="BH38" s="636"/>
      <c r="BI38" s="636"/>
      <c r="BJ38" s="636"/>
      <c r="BK38" s="636"/>
      <c r="BL38" s="636"/>
      <c r="BM38" s="636"/>
      <c r="BN38" s="636"/>
      <c r="BO38" s="636"/>
      <c r="BP38" s="636"/>
      <c r="BQ38" s="636"/>
      <c r="BR38" s="636"/>
      <c r="BS38" s="636"/>
    </row>
    <row r="39" spans="3:71" ht="6" customHeight="1">
      <c r="C39" s="640"/>
      <c r="D39" s="640"/>
      <c r="E39" s="640"/>
      <c r="F39" s="640"/>
      <c r="G39" s="640"/>
      <c r="H39" s="640"/>
      <c r="I39" s="640"/>
      <c r="J39" s="640"/>
      <c r="K39" s="640"/>
      <c r="L39" s="640"/>
      <c r="M39" s="640"/>
      <c r="N39" s="640"/>
      <c r="O39" s="640"/>
      <c r="P39" s="640"/>
      <c r="Q39" s="637"/>
      <c r="R39" s="637"/>
      <c r="S39" s="637"/>
      <c r="T39" s="637"/>
      <c r="U39" s="637"/>
      <c r="V39" s="637"/>
      <c r="W39" s="637"/>
      <c r="X39" s="637"/>
      <c r="Y39" s="637"/>
      <c r="Z39" s="637"/>
      <c r="AA39" s="637"/>
      <c r="AB39" s="637"/>
      <c r="AC39" s="637"/>
      <c r="AD39" s="637"/>
      <c r="AE39" s="637"/>
      <c r="AF39" s="637"/>
      <c r="AG39" s="637"/>
      <c r="AH39" s="637"/>
      <c r="AI39" s="637"/>
      <c r="AJ39" s="637"/>
      <c r="AK39" s="637"/>
      <c r="AL39" s="640"/>
      <c r="AM39" s="640"/>
      <c r="AN39" s="640"/>
      <c r="AO39" s="640"/>
      <c r="AP39" s="640"/>
      <c r="AQ39" s="640"/>
      <c r="AR39" s="640"/>
      <c r="AS39" s="640"/>
      <c r="AT39" s="640"/>
      <c r="AU39" s="640"/>
      <c r="AV39" s="637"/>
      <c r="AW39" s="637"/>
      <c r="AX39" s="637"/>
      <c r="AY39" s="637"/>
      <c r="AZ39" s="637"/>
      <c r="BA39" s="637"/>
      <c r="BB39" s="637"/>
      <c r="BC39" s="637"/>
      <c r="BD39" s="637"/>
      <c r="BE39" s="637"/>
      <c r="BF39" s="637"/>
      <c r="BG39" s="637"/>
      <c r="BH39" s="637"/>
      <c r="BI39" s="637"/>
      <c r="BJ39" s="637"/>
      <c r="BK39" s="637"/>
      <c r="BL39" s="637"/>
      <c r="BM39" s="637"/>
      <c r="BN39" s="637"/>
      <c r="BO39" s="637"/>
      <c r="BP39" s="637"/>
      <c r="BQ39" s="637"/>
      <c r="BR39" s="637"/>
      <c r="BS39" s="637"/>
    </row>
    <row r="40" spans="3:71" ht="3.75" customHeight="1">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T40" s="416"/>
      <c r="AU40" s="416"/>
      <c r="AV40" s="416"/>
      <c r="AW40" s="416"/>
      <c r="AX40" s="416"/>
      <c r="AY40" s="416"/>
      <c r="AZ40" s="416"/>
      <c r="BA40" s="416"/>
      <c r="BB40" s="416"/>
      <c r="BC40" s="416"/>
      <c r="BD40" s="416"/>
      <c r="BE40" s="416"/>
      <c r="BF40" s="416"/>
      <c r="BG40" s="416"/>
      <c r="BH40" s="416"/>
      <c r="BI40" s="416"/>
      <c r="BJ40" s="416"/>
      <c r="BK40" s="416"/>
      <c r="BL40" s="416"/>
      <c r="BM40" s="415"/>
      <c r="BN40" s="415"/>
      <c r="BO40" s="415"/>
      <c r="BP40" s="415"/>
      <c r="BQ40" s="415"/>
      <c r="BR40" s="415"/>
      <c r="BS40" s="415"/>
    </row>
    <row r="41" spans="3:71" ht="3.75" customHeight="1">
      <c r="C41" s="644" t="s">
        <v>356</v>
      </c>
      <c r="D41" s="644"/>
      <c r="E41" s="644"/>
      <c r="F41" s="644"/>
      <c r="G41" s="644"/>
      <c r="H41" s="644"/>
      <c r="I41" s="644"/>
      <c r="J41" s="644"/>
      <c r="K41" s="644"/>
      <c r="L41" s="644"/>
      <c r="M41" s="644"/>
      <c r="N41" s="644"/>
      <c r="O41" s="644"/>
    </row>
    <row r="42" spans="3:71" ht="3.75" customHeight="1">
      <c r="C42" s="644"/>
      <c r="D42" s="644"/>
      <c r="E42" s="644"/>
      <c r="F42" s="644"/>
      <c r="G42" s="644"/>
      <c r="H42" s="644"/>
      <c r="I42" s="644"/>
      <c r="J42" s="644"/>
      <c r="K42" s="644"/>
      <c r="L42" s="644"/>
      <c r="M42" s="644"/>
      <c r="N42" s="644"/>
      <c r="O42" s="644"/>
    </row>
    <row r="43" spans="3:71" ht="3" customHeight="1"/>
    <row r="44" spans="3:71" ht="6" customHeight="1">
      <c r="C44" s="640" t="s">
        <v>170</v>
      </c>
      <c r="D44" s="640"/>
      <c r="E44" s="640"/>
      <c r="F44" s="640"/>
      <c r="G44" s="636">
        <f>+'INFO CLIENTE'!B16</f>
        <v>0</v>
      </c>
      <c r="H44" s="636"/>
      <c r="I44" s="636"/>
      <c r="J44" s="636"/>
      <c r="K44" s="636"/>
      <c r="L44" s="636"/>
      <c r="M44" s="636"/>
      <c r="N44" s="636"/>
      <c r="O44" s="636"/>
      <c r="P44" s="636"/>
      <c r="Q44" s="636"/>
      <c r="R44" s="636"/>
      <c r="S44" s="636"/>
      <c r="T44" s="636"/>
      <c r="U44" s="636"/>
      <c r="V44" s="636"/>
      <c r="W44" s="636"/>
      <c r="X44" s="636"/>
      <c r="Y44" s="636"/>
      <c r="Z44" s="636"/>
      <c r="AA44" s="636"/>
      <c r="AB44" s="640" t="s">
        <v>171</v>
      </c>
      <c r="AC44" s="640"/>
      <c r="AD44" s="640"/>
      <c r="AE44" s="640"/>
      <c r="AF44" s="636">
        <f>+'INFO CLIENTE'!B17</f>
        <v>0</v>
      </c>
      <c r="AG44" s="636"/>
      <c r="AH44" s="636"/>
      <c r="AI44" s="636"/>
      <c r="AJ44" s="636"/>
      <c r="AK44" s="636"/>
      <c r="AL44" s="636"/>
      <c r="AM44" s="636"/>
      <c r="AN44" s="636"/>
      <c r="AO44" s="636"/>
      <c r="AP44" s="636"/>
      <c r="AQ44" s="636"/>
      <c r="AR44" s="636"/>
      <c r="AS44" s="636"/>
      <c r="AT44" s="636"/>
      <c r="AU44" s="636"/>
      <c r="AV44" s="640" t="s">
        <v>172</v>
      </c>
      <c r="AW44" s="640"/>
      <c r="AX44" s="640"/>
      <c r="AY44" s="640"/>
      <c r="AZ44" s="636">
        <f>+'INFO CLIENTE'!B18</f>
        <v>0</v>
      </c>
      <c r="BA44" s="636"/>
      <c r="BB44" s="636"/>
      <c r="BC44" s="636"/>
      <c r="BD44" s="636"/>
      <c r="BE44" s="636"/>
      <c r="BF44" s="636"/>
      <c r="BG44" s="636"/>
      <c r="BH44" s="636"/>
      <c r="BI44" s="636"/>
      <c r="BJ44" s="636"/>
      <c r="BK44" s="636"/>
      <c r="BL44" s="636"/>
      <c r="BM44" s="636"/>
      <c r="BN44" s="636"/>
      <c r="BO44" s="636"/>
      <c r="BP44" s="636"/>
      <c r="BQ44" s="636"/>
      <c r="BR44" s="636"/>
      <c r="BS44" s="636"/>
    </row>
    <row r="45" spans="3:71" ht="6.75" customHeight="1">
      <c r="C45" s="640"/>
      <c r="D45" s="640"/>
      <c r="E45" s="640"/>
      <c r="F45" s="640"/>
      <c r="G45" s="637"/>
      <c r="H45" s="637"/>
      <c r="I45" s="637"/>
      <c r="J45" s="637"/>
      <c r="K45" s="637"/>
      <c r="L45" s="637"/>
      <c r="M45" s="637"/>
      <c r="N45" s="637"/>
      <c r="O45" s="637"/>
      <c r="P45" s="637"/>
      <c r="Q45" s="637"/>
      <c r="R45" s="637"/>
      <c r="S45" s="637"/>
      <c r="T45" s="637"/>
      <c r="U45" s="637"/>
      <c r="V45" s="637"/>
      <c r="W45" s="637"/>
      <c r="X45" s="637"/>
      <c r="Y45" s="637"/>
      <c r="Z45" s="637"/>
      <c r="AA45" s="637"/>
      <c r="AB45" s="640"/>
      <c r="AC45" s="640"/>
      <c r="AD45" s="640"/>
      <c r="AE45" s="640"/>
      <c r="AF45" s="637"/>
      <c r="AG45" s="637"/>
      <c r="AH45" s="637"/>
      <c r="AI45" s="637"/>
      <c r="AJ45" s="637"/>
      <c r="AK45" s="637"/>
      <c r="AL45" s="637"/>
      <c r="AM45" s="637"/>
      <c r="AN45" s="637"/>
      <c r="AO45" s="637"/>
      <c r="AP45" s="637"/>
      <c r="AQ45" s="637"/>
      <c r="AR45" s="637"/>
      <c r="AS45" s="637"/>
      <c r="AT45" s="637"/>
      <c r="AU45" s="637"/>
      <c r="AV45" s="640"/>
      <c r="AW45" s="640"/>
      <c r="AX45" s="640"/>
      <c r="AY45" s="640"/>
      <c r="AZ45" s="637"/>
      <c r="BA45" s="637"/>
      <c r="BB45" s="637"/>
      <c r="BC45" s="637"/>
      <c r="BD45" s="637"/>
      <c r="BE45" s="637"/>
      <c r="BF45" s="637"/>
      <c r="BG45" s="637"/>
      <c r="BH45" s="637"/>
      <c r="BI45" s="637"/>
      <c r="BJ45" s="637"/>
      <c r="BK45" s="637"/>
      <c r="BL45" s="637"/>
      <c r="BM45" s="637"/>
      <c r="BN45" s="637"/>
      <c r="BO45" s="637"/>
      <c r="BP45" s="637"/>
      <c r="BQ45" s="637"/>
      <c r="BR45" s="637"/>
      <c r="BS45" s="637"/>
    </row>
    <row r="46" spans="3:71" ht="3" customHeight="1"/>
    <row r="47" spans="3:71" ht="6" customHeight="1">
      <c r="C47" s="640" t="s">
        <v>173</v>
      </c>
      <c r="D47" s="640"/>
      <c r="E47" s="640"/>
      <c r="F47" s="640"/>
      <c r="G47" s="640"/>
      <c r="H47" s="640"/>
      <c r="I47" s="640"/>
      <c r="J47" s="640"/>
      <c r="K47" s="640"/>
      <c r="L47" s="636">
        <f>'INFO CLIENTE'!B19</f>
        <v>0</v>
      </c>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c r="AL47" s="636"/>
      <c r="AM47" s="636"/>
      <c r="AN47" s="636"/>
      <c r="AO47" s="636"/>
      <c r="AP47" s="636"/>
      <c r="AQ47" s="636"/>
      <c r="AR47" s="636"/>
      <c r="AS47" s="636"/>
      <c r="AT47" s="636"/>
      <c r="AU47" s="636"/>
      <c r="AV47" s="636"/>
      <c r="AW47" s="636"/>
      <c r="AX47" s="636"/>
      <c r="AY47" s="636"/>
      <c r="AZ47" s="636"/>
      <c r="BA47" s="636"/>
      <c r="BB47" s="636"/>
      <c r="BC47" s="640" t="s">
        <v>174</v>
      </c>
      <c r="BD47" s="640"/>
      <c r="BE47" s="636">
        <f>'INFO CLIENTE'!B15</f>
        <v>0</v>
      </c>
      <c r="BF47" s="636"/>
      <c r="BG47" s="636"/>
      <c r="BH47" s="636"/>
      <c r="BI47" s="636"/>
      <c r="BJ47" s="636"/>
      <c r="BK47" s="636"/>
      <c r="BL47" s="636"/>
      <c r="BM47" s="636"/>
      <c r="BN47" s="636"/>
      <c r="BO47" s="636"/>
      <c r="BP47" s="636"/>
      <c r="BQ47" s="636"/>
      <c r="BR47" s="636"/>
      <c r="BS47" s="636"/>
    </row>
    <row r="48" spans="3:71" ht="6.75" customHeight="1">
      <c r="C48" s="640"/>
      <c r="D48" s="640"/>
      <c r="E48" s="640"/>
      <c r="F48" s="640"/>
      <c r="G48" s="640"/>
      <c r="H48" s="640"/>
      <c r="I48" s="640"/>
      <c r="J48" s="640"/>
      <c r="K48" s="640"/>
      <c r="L48" s="637"/>
      <c r="M48" s="637"/>
      <c r="N48" s="637"/>
      <c r="O48" s="637"/>
      <c r="P48" s="637"/>
      <c r="Q48" s="637"/>
      <c r="R48" s="637"/>
      <c r="S48" s="637"/>
      <c r="T48" s="637"/>
      <c r="U48" s="637"/>
      <c r="V48" s="637"/>
      <c r="W48" s="637"/>
      <c r="X48" s="637"/>
      <c r="Y48" s="637"/>
      <c r="Z48" s="637"/>
      <c r="AA48" s="637"/>
      <c r="AB48" s="637"/>
      <c r="AC48" s="637"/>
      <c r="AD48" s="637"/>
      <c r="AE48" s="637"/>
      <c r="AF48" s="637"/>
      <c r="AG48" s="637"/>
      <c r="AH48" s="637"/>
      <c r="AI48" s="637"/>
      <c r="AJ48" s="637"/>
      <c r="AK48" s="637"/>
      <c r="AL48" s="637"/>
      <c r="AM48" s="637"/>
      <c r="AN48" s="637"/>
      <c r="AO48" s="637"/>
      <c r="AP48" s="637"/>
      <c r="AQ48" s="637"/>
      <c r="AR48" s="637"/>
      <c r="AS48" s="637"/>
      <c r="AT48" s="637"/>
      <c r="AU48" s="637"/>
      <c r="AV48" s="637"/>
      <c r="AW48" s="637"/>
      <c r="AX48" s="637"/>
      <c r="AY48" s="637"/>
      <c r="AZ48" s="637"/>
      <c r="BA48" s="637"/>
      <c r="BB48" s="637"/>
      <c r="BC48" s="640"/>
      <c r="BD48" s="640"/>
      <c r="BE48" s="637"/>
      <c r="BF48" s="637"/>
      <c r="BG48" s="637"/>
      <c r="BH48" s="637"/>
      <c r="BI48" s="637"/>
      <c r="BJ48" s="637"/>
      <c r="BK48" s="637"/>
      <c r="BL48" s="637"/>
      <c r="BM48" s="637"/>
      <c r="BN48" s="637"/>
      <c r="BO48" s="637"/>
      <c r="BP48" s="637"/>
      <c r="BQ48" s="637"/>
      <c r="BR48" s="637"/>
      <c r="BS48" s="637"/>
    </row>
    <row r="49" spans="2:71" ht="3" customHeight="1"/>
    <row r="50" spans="2:71" ht="6" customHeight="1">
      <c r="C50" s="640" t="s">
        <v>175</v>
      </c>
      <c r="D50" s="640"/>
      <c r="E50" s="640"/>
      <c r="F50" s="636">
        <f>'INFO CLIENTE'!B14</f>
        <v>0</v>
      </c>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6"/>
      <c r="AM50" s="636"/>
      <c r="AN50" s="636"/>
      <c r="AO50" s="636"/>
      <c r="AP50" s="636"/>
      <c r="AQ50" s="636"/>
      <c r="AR50" s="636"/>
      <c r="AS50" s="636"/>
      <c r="AT50" s="636"/>
      <c r="AU50" s="636"/>
      <c r="AV50" s="636"/>
      <c r="AW50" s="636"/>
      <c r="AX50" s="636"/>
      <c r="AY50" s="636"/>
      <c r="AZ50" s="636"/>
      <c r="BA50" s="636"/>
      <c r="BB50" s="636"/>
      <c r="BC50" s="636"/>
      <c r="BD50" s="636"/>
      <c r="BE50" s="636"/>
      <c r="BF50" s="636"/>
      <c r="BG50" s="636"/>
      <c r="BH50" s="636"/>
      <c r="BI50" s="636"/>
      <c r="BJ50" s="636"/>
      <c r="BK50" s="636"/>
      <c r="BL50" s="636"/>
      <c r="BM50" s="636"/>
      <c r="BN50" s="636"/>
      <c r="BO50" s="636"/>
      <c r="BP50" s="636"/>
      <c r="BQ50" s="636"/>
      <c r="BR50" s="636"/>
      <c r="BS50" s="636"/>
    </row>
    <row r="51" spans="2:71" ht="6" customHeight="1">
      <c r="C51" s="640"/>
      <c r="D51" s="640"/>
      <c r="E51" s="640"/>
      <c r="F51" s="637"/>
      <c r="G51" s="637"/>
      <c r="H51" s="637"/>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637"/>
      <c r="AG51" s="637"/>
      <c r="AH51" s="637"/>
      <c r="AI51" s="637"/>
      <c r="AJ51" s="637"/>
      <c r="AK51" s="637"/>
      <c r="AL51" s="637"/>
      <c r="AM51" s="637"/>
      <c r="AN51" s="637"/>
      <c r="AO51" s="637"/>
      <c r="AP51" s="637"/>
      <c r="AQ51" s="637"/>
      <c r="AR51" s="637"/>
      <c r="AS51" s="637"/>
      <c r="AT51" s="637"/>
      <c r="AU51" s="637"/>
      <c r="AV51" s="637"/>
      <c r="AW51" s="637"/>
      <c r="AX51" s="637"/>
      <c r="AY51" s="637"/>
      <c r="AZ51" s="637"/>
      <c r="BA51" s="637"/>
      <c r="BB51" s="637"/>
      <c r="BC51" s="637"/>
      <c r="BD51" s="637"/>
      <c r="BE51" s="637"/>
      <c r="BF51" s="637"/>
      <c r="BG51" s="637"/>
      <c r="BH51" s="637"/>
      <c r="BI51" s="637"/>
      <c r="BJ51" s="637"/>
      <c r="BK51" s="637"/>
      <c r="BL51" s="637"/>
      <c r="BM51" s="637"/>
      <c r="BN51" s="637"/>
      <c r="BO51" s="637"/>
      <c r="BP51" s="637"/>
      <c r="BQ51" s="637"/>
      <c r="BR51" s="637"/>
      <c r="BS51" s="637"/>
    </row>
    <row r="52" spans="2:71" ht="9.75" customHeight="1"/>
    <row r="53" spans="2:71" ht="3.75" customHeight="1">
      <c r="B53" s="638" t="s">
        <v>344</v>
      </c>
      <c r="C53" s="638"/>
      <c r="D53" s="638"/>
      <c r="E53" s="638"/>
      <c r="F53" s="638"/>
      <c r="G53" s="638"/>
      <c r="H53" s="638"/>
      <c r="I53" s="638"/>
      <c r="J53" s="638"/>
      <c r="K53" s="638"/>
      <c r="L53" s="638"/>
      <c r="M53" s="638"/>
      <c r="N53" s="638"/>
      <c r="O53" s="638"/>
      <c r="P53" s="638"/>
      <c r="Q53" s="638"/>
      <c r="R53" s="638"/>
      <c r="S53" s="638"/>
      <c r="T53" s="638"/>
      <c r="U53" s="638"/>
      <c r="V53" s="638"/>
      <c r="W53" s="638"/>
      <c r="X53" s="638"/>
      <c r="Y53" s="638"/>
      <c r="Z53" s="638"/>
      <c r="AA53" s="638"/>
      <c r="AB53" s="638"/>
      <c r="AC53" s="638"/>
      <c r="AD53" s="638"/>
      <c r="AE53" s="638"/>
      <c r="AF53" s="638"/>
      <c r="AG53" s="638"/>
      <c r="AH53" s="638"/>
      <c r="AI53" s="638"/>
      <c r="AJ53" s="638"/>
      <c r="AK53" s="638"/>
      <c r="AL53" s="638"/>
      <c r="AM53" s="638"/>
      <c r="AN53" s="638"/>
      <c r="AO53" s="638"/>
      <c r="AP53" s="638"/>
      <c r="AQ53" s="638"/>
      <c r="AR53" s="638"/>
      <c r="AS53" s="638"/>
      <c r="AT53" s="638"/>
      <c r="AU53" s="638"/>
      <c r="AV53" s="638"/>
      <c r="AW53" s="638"/>
      <c r="AX53" s="638"/>
      <c r="AY53" s="638"/>
      <c r="AZ53" s="638"/>
      <c r="BA53" s="638"/>
      <c r="BB53" s="638"/>
      <c r="BC53" s="638"/>
      <c r="BD53" s="638"/>
      <c r="BE53" s="638"/>
      <c r="BF53" s="638"/>
      <c r="BG53" s="638"/>
      <c r="BH53" s="638"/>
      <c r="BI53" s="638"/>
      <c r="BJ53" s="638"/>
      <c r="BK53" s="638"/>
      <c r="BL53" s="638"/>
      <c r="BM53" s="638"/>
      <c r="BN53" s="638"/>
      <c r="BO53" s="638"/>
      <c r="BP53" s="638"/>
      <c r="BQ53" s="638"/>
      <c r="BR53" s="638"/>
      <c r="BS53" s="638"/>
    </row>
    <row r="54" spans="2:71" ht="3.75" customHeight="1">
      <c r="B54" s="638"/>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638"/>
      <c r="AP54" s="638"/>
      <c r="AQ54" s="638"/>
      <c r="AR54" s="638"/>
      <c r="AS54" s="638"/>
      <c r="AT54" s="638"/>
      <c r="AU54" s="638"/>
      <c r="AV54" s="638"/>
      <c r="AW54" s="638"/>
      <c r="AX54" s="638"/>
      <c r="AY54" s="638"/>
      <c r="AZ54" s="638"/>
      <c r="BA54" s="638"/>
      <c r="BB54" s="638"/>
      <c r="BC54" s="638"/>
      <c r="BD54" s="638"/>
      <c r="BE54" s="638"/>
      <c r="BF54" s="638"/>
      <c r="BG54" s="638"/>
      <c r="BH54" s="638"/>
      <c r="BI54" s="638"/>
      <c r="BJ54" s="638"/>
      <c r="BK54" s="638"/>
      <c r="BL54" s="638"/>
      <c r="BM54" s="638"/>
      <c r="BN54" s="638"/>
      <c r="BO54" s="638"/>
      <c r="BP54" s="638"/>
      <c r="BQ54" s="638"/>
      <c r="BR54" s="638"/>
      <c r="BS54" s="638"/>
    </row>
    <row r="55" spans="2:71" ht="10.5" customHeight="1">
      <c r="B55" s="638"/>
      <c r="C55" s="638"/>
      <c r="D55" s="638"/>
      <c r="E55" s="638"/>
      <c r="F55" s="638"/>
      <c r="G55" s="638"/>
      <c r="H55" s="638"/>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8"/>
      <c r="AH55" s="638"/>
      <c r="AI55" s="638"/>
      <c r="AJ55" s="638"/>
      <c r="AK55" s="638"/>
      <c r="AL55" s="638"/>
      <c r="AM55" s="638"/>
      <c r="AN55" s="638"/>
      <c r="AO55" s="638"/>
      <c r="AP55" s="638"/>
      <c r="AQ55" s="638"/>
      <c r="AR55" s="638"/>
      <c r="AS55" s="638"/>
      <c r="AT55" s="638"/>
      <c r="AU55" s="638"/>
      <c r="AV55" s="638"/>
      <c r="AW55" s="638"/>
      <c r="AX55" s="638"/>
      <c r="AY55" s="638"/>
      <c r="AZ55" s="638"/>
      <c r="BA55" s="638"/>
      <c r="BB55" s="638"/>
      <c r="BC55" s="638"/>
      <c r="BD55" s="638"/>
      <c r="BE55" s="638"/>
      <c r="BF55" s="638"/>
      <c r="BG55" s="638"/>
      <c r="BH55" s="638"/>
      <c r="BI55" s="638"/>
      <c r="BJ55" s="638"/>
      <c r="BK55" s="638"/>
      <c r="BL55" s="638"/>
      <c r="BM55" s="638"/>
      <c r="BN55" s="638"/>
      <c r="BO55" s="638"/>
      <c r="BP55" s="638"/>
      <c r="BQ55" s="638"/>
      <c r="BR55" s="638"/>
      <c r="BS55" s="638"/>
    </row>
    <row r="56" spans="2:71" ht="12" customHeight="1">
      <c r="C56" s="653" t="s">
        <v>177</v>
      </c>
      <c r="D56" s="653"/>
      <c r="E56" s="653"/>
      <c r="F56" s="653"/>
      <c r="G56" s="653"/>
      <c r="H56" s="653"/>
      <c r="I56" s="653"/>
      <c r="J56" s="653"/>
      <c r="K56" s="653"/>
      <c r="L56" s="653"/>
      <c r="M56" s="654" t="s">
        <v>146</v>
      </c>
      <c r="N56" s="654"/>
      <c r="O56" s="654"/>
      <c r="P56" s="654"/>
      <c r="Q56" s="654"/>
      <c r="R56" s="654"/>
      <c r="S56" s="654"/>
      <c r="T56" s="654"/>
      <c r="U56" s="654"/>
      <c r="V56" s="654"/>
      <c r="W56" s="654"/>
      <c r="X56" s="654"/>
      <c r="Y56" s="654"/>
      <c r="Z56" s="654"/>
      <c r="AA56" s="654"/>
      <c r="AB56" s="654"/>
      <c r="AC56" s="656" t="str">
        <f>+'INFO CLIENTE'!B28</f>
        <v>N/A</v>
      </c>
      <c r="AD56" s="656"/>
      <c r="AE56" s="656"/>
      <c r="AF56" s="656"/>
      <c r="AG56" s="656"/>
      <c r="AH56" s="656"/>
      <c r="AI56" s="656"/>
      <c r="AJ56" s="656"/>
      <c r="AK56" s="656"/>
      <c r="AL56" s="656"/>
      <c r="AM56" s="656"/>
      <c r="AN56" s="656"/>
      <c r="AO56" s="656"/>
      <c r="AP56" s="656"/>
      <c r="AQ56" s="656"/>
      <c r="AR56" s="656"/>
      <c r="AS56" s="656"/>
      <c r="AT56" s="656"/>
      <c r="AU56" s="656"/>
      <c r="AV56" s="656"/>
      <c r="AW56" s="656"/>
      <c r="AX56" s="656"/>
      <c r="AY56" s="656"/>
      <c r="AZ56" s="656"/>
      <c r="BA56" s="656"/>
      <c r="BB56" s="656"/>
      <c r="BC56" s="656"/>
      <c r="BD56" s="656"/>
      <c r="BE56" s="656"/>
      <c r="BF56" s="656"/>
      <c r="BG56" s="656"/>
      <c r="BH56" s="656"/>
      <c r="BI56" s="656"/>
      <c r="BJ56" s="656"/>
      <c r="BK56" s="656"/>
      <c r="BL56" s="656"/>
      <c r="BM56" s="656"/>
      <c r="BN56" s="656"/>
      <c r="BO56" s="656"/>
      <c r="BP56" s="656"/>
      <c r="BQ56" s="656"/>
      <c r="BR56" s="656"/>
      <c r="BS56" s="656"/>
    </row>
    <row r="57" spans="2:71" ht="4.5" customHeight="1">
      <c r="C57" s="653"/>
      <c r="D57" s="653"/>
      <c r="E57" s="653"/>
      <c r="F57" s="653"/>
      <c r="G57" s="653"/>
      <c r="H57" s="653"/>
      <c r="I57" s="653"/>
      <c r="J57" s="653"/>
      <c r="K57" s="653"/>
      <c r="L57" s="653"/>
      <c r="M57" s="655"/>
      <c r="N57" s="655"/>
      <c r="O57" s="655"/>
      <c r="P57" s="655"/>
      <c r="Q57" s="655"/>
      <c r="R57" s="655"/>
      <c r="S57" s="655"/>
      <c r="T57" s="655"/>
      <c r="U57" s="655"/>
      <c r="V57" s="655"/>
      <c r="W57" s="655"/>
      <c r="X57" s="655"/>
      <c r="Y57" s="655"/>
      <c r="Z57" s="655"/>
      <c r="AA57" s="655"/>
      <c r="AB57" s="655"/>
      <c r="AC57" s="657"/>
      <c r="AD57" s="657"/>
      <c r="AE57" s="657"/>
      <c r="AF57" s="657"/>
      <c r="AG57" s="657"/>
      <c r="AH57" s="657"/>
      <c r="AI57" s="657"/>
      <c r="AJ57" s="657"/>
      <c r="AK57" s="657"/>
      <c r="AL57" s="657"/>
      <c r="AM57" s="657"/>
      <c r="AN57" s="657"/>
      <c r="AO57" s="657"/>
      <c r="AP57" s="657"/>
      <c r="AQ57" s="657"/>
      <c r="AR57" s="657"/>
      <c r="AS57" s="657"/>
      <c r="AT57" s="657"/>
      <c r="AU57" s="657"/>
      <c r="AV57" s="657"/>
      <c r="AW57" s="657"/>
      <c r="AX57" s="657"/>
      <c r="AY57" s="657"/>
      <c r="AZ57" s="657"/>
      <c r="BA57" s="657"/>
      <c r="BB57" s="657"/>
      <c r="BC57" s="657"/>
      <c r="BD57" s="657"/>
      <c r="BE57" s="657"/>
      <c r="BF57" s="657"/>
      <c r="BG57" s="657"/>
      <c r="BH57" s="657"/>
      <c r="BI57" s="657"/>
      <c r="BJ57" s="657"/>
      <c r="BK57" s="657"/>
      <c r="BL57" s="657"/>
      <c r="BM57" s="657"/>
      <c r="BN57" s="657"/>
      <c r="BO57" s="657"/>
      <c r="BP57" s="657"/>
      <c r="BQ57" s="657"/>
      <c r="BR57" s="657"/>
      <c r="BS57" s="657"/>
    </row>
    <row r="58" spans="2:71" ht="3" customHeight="1"/>
    <row r="59" spans="2:71" ht="7.5" customHeight="1">
      <c r="C59" s="640" t="s">
        <v>147</v>
      </c>
      <c r="D59" s="640"/>
      <c r="E59" s="640"/>
      <c r="F59" s="640"/>
      <c r="G59" s="640"/>
      <c r="H59" s="640"/>
      <c r="I59" s="640"/>
      <c r="J59" s="636" t="str">
        <f>+'INFO CLIENTE'!B29</f>
        <v>N/A</v>
      </c>
      <c r="K59" s="636"/>
      <c r="L59" s="636"/>
      <c r="M59" s="636"/>
      <c r="N59" s="636"/>
      <c r="O59" s="636"/>
      <c r="P59" s="636"/>
      <c r="Q59" s="636"/>
      <c r="R59" s="636"/>
      <c r="S59" s="636"/>
      <c r="T59" s="636"/>
      <c r="U59" s="636"/>
      <c r="V59" s="636"/>
      <c r="W59" s="636"/>
      <c r="X59" s="636"/>
      <c r="Y59" s="636"/>
      <c r="Z59" s="636"/>
      <c r="AA59" s="636"/>
      <c r="AB59" s="636"/>
      <c r="AC59" s="636"/>
      <c r="AD59" s="636"/>
      <c r="AE59" s="636"/>
      <c r="AF59" s="640" t="s">
        <v>178</v>
      </c>
      <c r="AG59" s="640"/>
      <c r="AH59" s="640"/>
      <c r="AI59" s="640"/>
      <c r="AJ59" s="640"/>
      <c r="AK59" s="640"/>
      <c r="AL59" s="640"/>
      <c r="AM59" s="640"/>
      <c r="AN59" s="640"/>
      <c r="AO59" s="636" t="str">
        <f>+'INFO CLIENTE'!B30</f>
        <v>N/A</v>
      </c>
      <c r="AP59" s="636"/>
      <c r="AQ59" s="636"/>
      <c r="AR59" s="636"/>
      <c r="AS59" s="636"/>
      <c r="AT59" s="636"/>
      <c r="AU59" s="636"/>
      <c r="AV59" s="636"/>
      <c r="AW59" s="636"/>
      <c r="AX59" s="636"/>
      <c r="AY59" s="636"/>
      <c r="AZ59" s="636"/>
      <c r="BA59" s="636"/>
      <c r="BB59" s="636"/>
      <c r="BC59" s="636"/>
      <c r="BD59" s="636"/>
      <c r="BE59" s="636"/>
      <c r="BF59" s="636"/>
      <c r="BG59" s="636"/>
      <c r="BH59" s="636"/>
      <c r="BI59" s="636"/>
      <c r="BJ59" s="636"/>
      <c r="BK59" s="636"/>
      <c r="BL59" s="636"/>
      <c r="BM59" s="636"/>
      <c r="BN59" s="636"/>
      <c r="BO59" s="636"/>
      <c r="BP59" s="636"/>
      <c r="BQ59" s="636"/>
      <c r="BR59" s="636"/>
      <c r="BS59" s="636"/>
    </row>
    <row r="60" spans="2:71" ht="7.5" customHeight="1">
      <c r="C60" s="640"/>
      <c r="D60" s="640"/>
      <c r="E60" s="640"/>
      <c r="F60" s="640"/>
      <c r="G60" s="640"/>
      <c r="H60" s="640"/>
      <c r="I60" s="640"/>
      <c r="J60" s="637"/>
      <c r="K60" s="637"/>
      <c r="L60" s="637"/>
      <c r="M60" s="637"/>
      <c r="N60" s="637"/>
      <c r="O60" s="637"/>
      <c r="P60" s="637"/>
      <c r="Q60" s="637"/>
      <c r="R60" s="637"/>
      <c r="S60" s="637"/>
      <c r="T60" s="637"/>
      <c r="U60" s="637"/>
      <c r="V60" s="637"/>
      <c r="W60" s="637"/>
      <c r="X60" s="637"/>
      <c r="Y60" s="637"/>
      <c r="Z60" s="637"/>
      <c r="AA60" s="637"/>
      <c r="AB60" s="637"/>
      <c r="AC60" s="637"/>
      <c r="AD60" s="637"/>
      <c r="AE60" s="637"/>
      <c r="AF60" s="640"/>
      <c r="AG60" s="640"/>
      <c r="AH60" s="640"/>
      <c r="AI60" s="640"/>
      <c r="AJ60" s="640"/>
      <c r="AK60" s="640"/>
      <c r="AL60" s="640"/>
      <c r="AM60" s="640"/>
      <c r="AN60" s="640"/>
      <c r="AO60" s="637"/>
      <c r="AP60" s="637"/>
      <c r="AQ60" s="637"/>
      <c r="AR60" s="637"/>
      <c r="AS60" s="637"/>
      <c r="AT60" s="637"/>
      <c r="AU60" s="637"/>
      <c r="AV60" s="637"/>
      <c r="AW60" s="637"/>
      <c r="AX60" s="637"/>
      <c r="AY60" s="637"/>
      <c r="AZ60" s="637"/>
      <c r="BA60" s="637"/>
      <c r="BB60" s="637"/>
      <c r="BC60" s="637"/>
      <c r="BD60" s="637"/>
      <c r="BE60" s="637"/>
      <c r="BF60" s="637"/>
      <c r="BG60" s="637"/>
      <c r="BH60" s="637"/>
      <c r="BI60" s="637"/>
      <c r="BJ60" s="637"/>
      <c r="BK60" s="637"/>
      <c r="BL60" s="637"/>
      <c r="BM60" s="637"/>
      <c r="BN60" s="637"/>
      <c r="BO60" s="637"/>
      <c r="BP60" s="637"/>
      <c r="BQ60" s="637"/>
      <c r="BR60" s="637"/>
      <c r="BS60" s="637"/>
    </row>
    <row r="61" spans="2:71" ht="3" customHeight="1"/>
    <row r="62" spans="2:71" ht="6" customHeight="1">
      <c r="C62" s="643" t="s">
        <v>179</v>
      </c>
      <c r="D62" s="643"/>
      <c r="E62" s="643"/>
      <c r="F62" s="643"/>
      <c r="G62" s="643"/>
      <c r="H62" s="643"/>
      <c r="I62" s="643"/>
      <c r="J62" s="643"/>
      <c r="K62" s="643"/>
      <c r="L62" s="643"/>
      <c r="M62" s="643"/>
      <c r="N62" s="643"/>
      <c r="O62" s="636" t="str">
        <f>+'INFO CLIENTE'!B31</f>
        <v>N/A</v>
      </c>
      <c r="P62" s="636"/>
      <c r="Q62" s="636"/>
      <c r="R62" s="636"/>
      <c r="S62" s="636"/>
      <c r="T62" s="636"/>
      <c r="U62" s="636"/>
      <c r="V62" s="636"/>
      <c r="W62" s="636"/>
      <c r="X62" s="636"/>
      <c r="Y62" s="636"/>
      <c r="Z62" s="636"/>
      <c r="AA62" s="636"/>
      <c r="AB62" s="636"/>
      <c r="AC62" s="636"/>
      <c r="AD62" s="636"/>
      <c r="AE62" s="636"/>
      <c r="AF62" s="636"/>
      <c r="AG62" s="636"/>
      <c r="AH62" s="636"/>
      <c r="AI62" s="636"/>
      <c r="AJ62" s="636"/>
      <c r="AK62" s="636"/>
      <c r="AL62" s="636"/>
      <c r="AM62" s="636"/>
      <c r="AN62" s="636"/>
      <c r="AO62" s="636"/>
      <c r="AP62" s="636"/>
      <c r="AQ62" s="636"/>
      <c r="AR62" s="636"/>
      <c r="AS62" s="636"/>
      <c r="AT62" s="636"/>
      <c r="AU62" s="636"/>
      <c r="AV62" s="636"/>
      <c r="AW62" s="636"/>
      <c r="AX62" s="636"/>
      <c r="AY62" s="636"/>
      <c r="AZ62" s="636"/>
      <c r="BA62" s="636"/>
      <c r="BB62" s="636"/>
      <c r="BC62" s="636"/>
      <c r="BD62" s="636"/>
      <c r="BE62" s="636"/>
      <c r="BF62" s="636"/>
      <c r="BG62" s="636"/>
      <c r="BH62" s="636"/>
      <c r="BI62" s="636"/>
      <c r="BJ62" s="636"/>
      <c r="BK62" s="636"/>
      <c r="BL62" s="636"/>
      <c r="BM62" s="636"/>
      <c r="BN62" s="636"/>
      <c r="BO62" s="636"/>
      <c r="BP62" s="636"/>
      <c r="BQ62" s="636"/>
      <c r="BR62" s="636"/>
      <c r="BS62" s="636"/>
    </row>
    <row r="63" spans="2:71" ht="6.75" customHeight="1">
      <c r="C63" s="643"/>
      <c r="D63" s="643"/>
      <c r="E63" s="643"/>
      <c r="F63" s="643"/>
      <c r="G63" s="643"/>
      <c r="H63" s="643"/>
      <c r="I63" s="643"/>
      <c r="J63" s="643"/>
      <c r="K63" s="643"/>
      <c r="L63" s="643"/>
      <c r="M63" s="643"/>
      <c r="N63" s="643"/>
      <c r="O63" s="637"/>
      <c r="P63" s="637"/>
      <c r="Q63" s="637"/>
      <c r="R63" s="637"/>
      <c r="S63" s="637"/>
      <c r="T63" s="637"/>
      <c r="U63" s="637"/>
      <c r="V63" s="637"/>
      <c r="W63" s="637"/>
      <c r="X63" s="637"/>
      <c r="Y63" s="637"/>
      <c r="Z63" s="637"/>
      <c r="AA63" s="637"/>
      <c r="AB63" s="637"/>
      <c r="AC63" s="637"/>
      <c r="AD63" s="637"/>
      <c r="AE63" s="637"/>
      <c r="AF63" s="637"/>
      <c r="AG63" s="637"/>
      <c r="AH63" s="637"/>
      <c r="AI63" s="637"/>
      <c r="AJ63" s="637"/>
      <c r="AK63" s="637"/>
      <c r="AL63" s="637"/>
      <c r="AM63" s="637"/>
      <c r="AN63" s="637"/>
      <c r="AO63" s="637"/>
      <c r="AP63" s="637"/>
      <c r="AQ63" s="637"/>
      <c r="AR63" s="637"/>
      <c r="AS63" s="637"/>
      <c r="AT63" s="637"/>
      <c r="AU63" s="637"/>
      <c r="AV63" s="637"/>
      <c r="AW63" s="637"/>
      <c r="AX63" s="637"/>
      <c r="AY63" s="637"/>
      <c r="AZ63" s="637"/>
      <c r="BA63" s="637"/>
      <c r="BB63" s="637"/>
      <c r="BC63" s="637"/>
      <c r="BD63" s="637"/>
      <c r="BE63" s="637"/>
      <c r="BF63" s="637"/>
      <c r="BG63" s="637"/>
      <c r="BH63" s="637"/>
      <c r="BI63" s="637"/>
      <c r="BJ63" s="637"/>
      <c r="BK63" s="637"/>
      <c r="BL63" s="637"/>
      <c r="BM63" s="637"/>
      <c r="BN63" s="637"/>
      <c r="BO63" s="637"/>
      <c r="BP63" s="637"/>
      <c r="BQ63" s="637"/>
      <c r="BR63" s="637"/>
      <c r="BS63" s="637"/>
    </row>
    <row r="64" spans="2:71" ht="3" customHeight="1"/>
    <row r="65" spans="3:71" ht="6" customHeight="1">
      <c r="C65" s="640" t="s">
        <v>174</v>
      </c>
      <c r="D65" s="640"/>
      <c r="E65" s="643" t="str">
        <f>+'INFO CLIENTE'!B32</f>
        <v>N/A</v>
      </c>
      <c r="F65" s="643"/>
      <c r="G65" s="643"/>
      <c r="H65" s="643"/>
      <c r="I65" s="643"/>
      <c r="J65" s="643"/>
      <c r="K65" s="643"/>
      <c r="L65" s="643"/>
      <c r="M65" s="643"/>
      <c r="N65" s="643"/>
      <c r="O65" s="640" t="s">
        <v>180</v>
      </c>
      <c r="P65" s="640"/>
      <c r="Q65" s="640"/>
      <c r="R65" s="636" t="str">
        <f>+'INFO CLIENTE'!B33</f>
        <v>N/A</v>
      </c>
      <c r="S65" s="636"/>
      <c r="T65" s="636"/>
      <c r="U65" s="636"/>
      <c r="V65" s="636"/>
      <c r="W65" s="636"/>
      <c r="X65" s="636"/>
      <c r="Y65" s="636"/>
      <c r="Z65" s="636"/>
      <c r="AA65" s="636"/>
      <c r="AB65" s="636"/>
      <c r="AC65" s="636"/>
      <c r="AD65" s="636"/>
      <c r="AE65" s="636"/>
      <c r="AF65" s="636"/>
      <c r="AG65" s="636"/>
      <c r="AH65" s="636"/>
      <c r="AI65" s="636"/>
      <c r="AJ65" s="636"/>
      <c r="AK65" s="636"/>
      <c r="AL65" s="636"/>
      <c r="AM65" s="636"/>
      <c r="AN65" s="636"/>
      <c r="AO65" s="636"/>
      <c r="AP65" s="636"/>
      <c r="AQ65" s="636"/>
      <c r="AR65" s="636"/>
      <c r="AS65" s="636"/>
      <c r="AT65" s="636"/>
      <c r="AU65" s="636"/>
      <c r="AV65" s="636"/>
      <c r="AW65" s="636"/>
      <c r="AX65" s="636"/>
      <c r="AY65" s="636"/>
      <c r="AZ65" s="636"/>
      <c r="BA65" s="636"/>
      <c r="BB65" s="636"/>
      <c r="BC65" s="636"/>
      <c r="BD65" s="636"/>
      <c r="BE65" s="636"/>
      <c r="BF65" s="636"/>
      <c r="BG65" s="636"/>
      <c r="BH65" s="636"/>
      <c r="BI65" s="636"/>
      <c r="BJ65" s="636"/>
      <c r="BK65" s="636"/>
      <c r="BL65" s="636"/>
      <c r="BM65" s="636"/>
      <c r="BN65" s="636"/>
      <c r="BO65" s="636"/>
      <c r="BP65" s="636"/>
      <c r="BQ65" s="636"/>
      <c r="BR65" s="636"/>
      <c r="BS65" s="636"/>
    </row>
    <row r="66" spans="3:71" ht="6" customHeight="1">
      <c r="C66" s="640"/>
      <c r="D66" s="640"/>
      <c r="E66" s="652"/>
      <c r="F66" s="652"/>
      <c r="G66" s="652"/>
      <c r="H66" s="652"/>
      <c r="I66" s="652"/>
      <c r="J66" s="652"/>
      <c r="K66" s="652"/>
      <c r="L66" s="652"/>
      <c r="M66" s="652"/>
      <c r="N66" s="652"/>
      <c r="O66" s="640"/>
      <c r="P66" s="640"/>
      <c r="Q66" s="640"/>
      <c r="R66" s="637"/>
      <c r="S66" s="637"/>
      <c r="T66" s="637"/>
      <c r="U66" s="637"/>
      <c r="V66" s="637"/>
      <c r="W66" s="637"/>
      <c r="X66" s="637"/>
      <c r="Y66" s="637"/>
      <c r="Z66" s="637"/>
      <c r="AA66" s="637"/>
      <c r="AB66" s="637"/>
      <c r="AC66" s="637"/>
      <c r="AD66" s="637"/>
      <c r="AE66" s="637"/>
      <c r="AF66" s="637"/>
      <c r="AG66" s="637"/>
      <c r="AH66" s="637"/>
      <c r="AI66" s="637"/>
      <c r="AJ66" s="637"/>
      <c r="AK66" s="637"/>
      <c r="AL66" s="637"/>
      <c r="AM66" s="637"/>
      <c r="AN66" s="637"/>
      <c r="AO66" s="637"/>
      <c r="AP66" s="637"/>
      <c r="AQ66" s="637"/>
      <c r="AR66" s="637"/>
      <c r="AS66" s="637"/>
      <c r="AT66" s="637"/>
      <c r="AU66" s="637"/>
      <c r="AV66" s="637"/>
      <c r="AW66" s="637"/>
      <c r="AX66" s="637"/>
      <c r="AY66" s="637"/>
      <c r="AZ66" s="637"/>
      <c r="BA66" s="637"/>
      <c r="BB66" s="637"/>
      <c r="BC66" s="637"/>
      <c r="BD66" s="637"/>
      <c r="BE66" s="637"/>
      <c r="BF66" s="637"/>
      <c r="BG66" s="637"/>
      <c r="BH66" s="637"/>
      <c r="BI66" s="637"/>
      <c r="BJ66" s="637"/>
      <c r="BK66" s="637"/>
      <c r="BL66" s="637"/>
      <c r="BM66" s="637"/>
      <c r="BN66" s="637"/>
      <c r="BO66" s="637"/>
      <c r="BP66" s="637"/>
      <c r="BQ66" s="637"/>
      <c r="BR66" s="637"/>
      <c r="BS66" s="637"/>
    </row>
    <row r="67" spans="3:71" ht="3.75" customHeight="1">
      <c r="C67" s="415"/>
      <c r="D67" s="415"/>
      <c r="E67" s="415"/>
      <c r="F67" s="415"/>
      <c r="G67" s="415"/>
      <c r="H67" s="415"/>
      <c r="I67" s="415"/>
      <c r="J67" s="415"/>
      <c r="K67" s="415"/>
      <c r="L67" s="415"/>
      <c r="M67" s="415"/>
      <c r="N67" s="415"/>
      <c r="O67" s="415"/>
      <c r="P67" s="415"/>
      <c r="Q67" s="415"/>
      <c r="R67" s="415"/>
      <c r="S67" s="415"/>
      <c r="T67" s="415"/>
      <c r="U67" s="415"/>
      <c r="V67" s="415"/>
      <c r="W67" s="415"/>
      <c r="X67" s="415"/>
      <c r="Y67" s="416"/>
      <c r="Z67" s="416"/>
      <c r="AA67" s="416"/>
      <c r="AB67" s="416"/>
      <c r="AC67" s="416"/>
      <c r="AD67" s="415"/>
      <c r="AE67" s="415"/>
      <c r="AF67" s="415"/>
      <c r="AG67" s="415"/>
      <c r="AH67" s="415"/>
      <c r="AI67" s="415"/>
      <c r="AJ67" s="415"/>
      <c r="AK67" s="415"/>
      <c r="AL67" s="415"/>
      <c r="AM67" s="415"/>
      <c r="AN67" s="415"/>
      <c r="AO67" s="415"/>
      <c r="AP67" s="415"/>
      <c r="AQ67" s="415"/>
      <c r="AR67" s="415"/>
      <c r="AS67" s="415"/>
      <c r="AT67" s="415"/>
      <c r="AU67" s="415"/>
      <c r="AV67" s="415"/>
      <c r="AW67" s="416"/>
      <c r="AX67" s="416"/>
      <c r="AY67" s="416"/>
      <c r="AZ67" s="416"/>
      <c r="BA67" s="416"/>
      <c r="BB67" s="416"/>
      <c r="BC67" s="415"/>
      <c r="BD67" s="415"/>
      <c r="BE67" s="415"/>
      <c r="BF67" s="415"/>
      <c r="BG67" s="415"/>
      <c r="BH67" s="415"/>
      <c r="BI67" s="415"/>
      <c r="BJ67" s="415"/>
      <c r="BK67" s="415"/>
      <c r="BL67" s="415"/>
      <c r="BM67" s="415"/>
      <c r="BN67" s="415"/>
      <c r="BO67" s="415"/>
      <c r="BP67" s="415"/>
      <c r="BQ67" s="415"/>
      <c r="BR67" s="415"/>
      <c r="BS67" s="415"/>
    </row>
    <row r="68" spans="3:71" ht="4.5" customHeight="1">
      <c r="C68" s="644" t="s">
        <v>181</v>
      </c>
      <c r="D68" s="644"/>
      <c r="E68" s="644"/>
      <c r="F68" s="644"/>
      <c r="G68" s="644"/>
      <c r="H68" s="644"/>
      <c r="I68" s="644"/>
      <c r="J68" s="644"/>
      <c r="K68" s="644"/>
      <c r="L68" s="640" t="s">
        <v>149</v>
      </c>
      <c r="M68" s="640"/>
      <c r="N68" s="640"/>
      <c r="O68" s="640"/>
      <c r="P68" s="640"/>
      <c r="Q68" s="640"/>
      <c r="R68" s="636" t="str">
        <f>+'INFO CLIENTE'!B36</f>
        <v>N/A</v>
      </c>
      <c r="S68" s="636"/>
      <c r="T68" s="636"/>
      <c r="U68" s="636"/>
      <c r="V68" s="636"/>
      <c r="W68" s="636"/>
      <c r="X68" s="636"/>
      <c r="Y68" s="636"/>
      <c r="Z68" s="636"/>
      <c r="AA68" s="636"/>
      <c r="AB68" s="636"/>
      <c r="AC68" s="636"/>
      <c r="AD68" s="636"/>
      <c r="AE68" s="636"/>
      <c r="AF68" s="636"/>
      <c r="AG68" s="636"/>
      <c r="AH68" s="636"/>
      <c r="AI68" s="636"/>
      <c r="AJ68" s="636"/>
      <c r="AK68" s="636"/>
      <c r="AL68" s="636"/>
      <c r="AM68" s="636"/>
      <c r="AN68" s="636"/>
      <c r="AO68" s="640" t="s">
        <v>150</v>
      </c>
      <c r="AP68" s="640"/>
      <c r="AQ68" s="640"/>
      <c r="AR68" s="640"/>
      <c r="AS68" s="640"/>
      <c r="AT68" s="640"/>
      <c r="AU68" s="636" t="str">
        <f>+'INFO CLIENTE'!B37</f>
        <v>N/A</v>
      </c>
      <c r="AV68" s="636"/>
      <c r="AW68" s="636"/>
      <c r="AX68" s="636"/>
      <c r="AY68" s="636"/>
      <c r="AZ68" s="636"/>
      <c r="BA68" s="636"/>
      <c r="BB68" s="636"/>
      <c r="BC68" s="636"/>
      <c r="BD68" s="636"/>
      <c r="BE68" s="636"/>
      <c r="BF68" s="636"/>
      <c r="BG68" s="636"/>
      <c r="BH68" s="636"/>
      <c r="BI68" s="636"/>
      <c r="BJ68" s="636"/>
      <c r="BK68" s="636"/>
      <c r="BL68" s="636"/>
      <c r="BM68" s="636"/>
      <c r="BN68" s="636"/>
      <c r="BO68" s="636"/>
      <c r="BP68" s="636"/>
      <c r="BQ68" s="636"/>
      <c r="BR68" s="636"/>
      <c r="BS68" s="636"/>
    </row>
    <row r="69" spans="3:71" ht="4.5" customHeight="1">
      <c r="C69" s="644"/>
      <c r="D69" s="644"/>
      <c r="E69" s="644"/>
      <c r="F69" s="644"/>
      <c r="G69" s="644"/>
      <c r="H69" s="644"/>
      <c r="I69" s="644"/>
      <c r="J69" s="644"/>
      <c r="K69" s="644"/>
      <c r="L69" s="640"/>
      <c r="M69" s="640"/>
      <c r="N69" s="640"/>
      <c r="O69" s="640"/>
      <c r="P69" s="640"/>
      <c r="Q69" s="640"/>
      <c r="R69" s="637"/>
      <c r="S69" s="637"/>
      <c r="T69" s="637"/>
      <c r="U69" s="637"/>
      <c r="V69" s="637"/>
      <c r="W69" s="637"/>
      <c r="X69" s="637"/>
      <c r="Y69" s="637"/>
      <c r="Z69" s="637"/>
      <c r="AA69" s="637"/>
      <c r="AB69" s="637"/>
      <c r="AC69" s="637"/>
      <c r="AD69" s="637"/>
      <c r="AE69" s="637"/>
      <c r="AF69" s="637"/>
      <c r="AG69" s="637"/>
      <c r="AH69" s="637"/>
      <c r="AI69" s="637"/>
      <c r="AJ69" s="637"/>
      <c r="AK69" s="637"/>
      <c r="AL69" s="637"/>
      <c r="AM69" s="637"/>
      <c r="AN69" s="637"/>
      <c r="AO69" s="640"/>
      <c r="AP69" s="640"/>
      <c r="AQ69" s="640"/>
      <c r="AR69" s="640"/>
      <c r="AS69" s="640"/>
      <c r="AT69" s="640"/>
      <c r="AU69" s="637"/>
      <c r="AV69" s="637"/>
      <c r="AW69" s="637"/>
      <c r="AX69" s="637"/>
      <c r="AY69" s="637"/>
      <c r="AZ69" s="637"/>
      <c r="BA69" s="637"/>
      <c r="BB69" s="637"/>
      <c r="BC69" s="637"/>
      <c r="BD69" s="637"/>
      <c r="BE69" s="637"/>
      <c r="BF69" s="637"/>
      <c r="BG69" s="637"/>
      <c r="BH69" s="637"/>
      <c r="BI69" s="637"/>
      <c r="BJ69" s="637"/>
      <c r="BK69" s="637"/>
      <c r="BL69" s="637"/>
      <c r="BM69" s="637"/>
      <c r="BN69" s="637"/>
      <c r="BO69" s="637"/>
      <c r="BP69" s="637"/>
      <c r="BQ69" s="637"/>
      <c r="BR69" s="637"/>
      <c r="BS69" s="637"/>
    </row>
    <row r="70" spans="3:71" ht="3" customHeight="1">
      <c r="C70" s="415"/>
      <c r="D70" s="415"/>
      <c r="E70" s="415"/>
      <c r="F70" s="415"/>
      <c r="G70" s="415"/>
      <c r="H70" s="415"/>
      <c r="I70" s="415"/>
      <c r="J70" s="416"/>
      <c r="K70" s="416"/>
      <c r="L70" s="416"/>
      <c r="M70" s="416"/>
      <c r="N70" s="416"/>
      <c r="O70" s="416"/>
      <c r="P70" s="416"/>
      <c r="Q70" s="416"/>
      <c r="R70" s="416"/>
      <c r="S70" s="416"/>
      <c r="T70" s="416"/>
      <c r="U70" s="416"/>
      <c r="V70" s="416"/>
      <c r="W70" s="416"/>
      <c r="X70" s="415"/>
      <c r="Y70" s="415"/>
      <c r="Z70" s="415"/>
      <c r="AA70" s="415"/>
      <c r="AB70" s="415"/>
      <c r="AC70" s="415"/>
      <c r="AD70" s="415"/>
      <c r="AE70" s="416"/>
      <c r="AF70" s="416"/>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c r="BP70" s="416"/>
      <c r="BQ70" s="416"/>
      <c r="BR70" s="416"/>
      <c r="BS70" s="416"/>
    </row>
    <row r="71" spans="3:71" ht="6" customHeight="1">
      <c r="C71" s="640" t="s">
        <v>151</v>
      </c>
      <c r="D71" s="640"/>
      <c r="E71" s="640"/>
      <c r="F71" s="640"/>
      <c r="G71" s="640"/>
      <c r="H71" s="640"/>
      <c r="I71" s="636" t="str">
        <f>+'INFO CLIENTE'!B34</f>
        <v>N/A</v>
      </c>
      <c r="J71" s="636"/>
      <c r="K71" s="636"/>
      <c r="L71" s="636"/>
      <c r="M71" s="636"/>
      <c r="N71" s="636"/>
      <c r="O71" s="636"/>
      <c r="P71" s="636"/>
      <c r="Q71" s="636"/>
      <c r="R71" s="636"/>
      <c r="S71" s="636"/>
      <c r="T71" s="636"/>
      <c r="U71" s="636"/>
      <c r="V71" s="636"/>
      <c r="W71" s="636"/>
      <c r="X71" s="636"/>
      <c r="Y71" s="636"/>
      <c r="Z71" s="636"/>
      <c r="AA71" s="636"/>
      <c r="AB71" s="636"/>
      <c r="AC71" s="636"/>
      <c r="AD71" s="636"/>
      <c r="AE71" s="636"/>
      <c r="AF71" s="636"/>
      <c r="AG71" s="636"/>
      <c r="AH71" s="636"/>
      <c r="AI71" s="636"/>
      <c r="AJ71" s="636"/>
      <c r="AK71" s="640" t="s">
        <v>152</v>
      </c>
      <c r="AL71" s="640"/>
      <c r="AM71" s="640"/>
      <c r="AN71" s="640"/>
      <c r="AO71" s="640"/>
      <c r="AP71" s="640"/>
      <c r="AQ71" s="636" t="str">
        <f>+'INFO CLIENTE'!B35</f>
        <v>N/A</v>
      </c>
      <c r="AR71" s="636"/>
      <c r="AS71" s="636"/>
      <c r="AT71" s="636"/>
      <c r="AU71" s="636"/>
      <c r="AV71" s="636"/>
      <c r="AW71" s="636"/>
      <c r="AX71" s="636"/>
      <c r="AY71" s="636"/>
      <c r="AZ71" s="636"/>
      <c r="BA71" s="636"/>
      <c r="BB71" s="636"/>
      <c r="BC71" s="636"/>
      <c r="BD71" s="636"/>
      <c r="BE71" s="636"/>
      <c r="BF71" s="636"/>
      <c r="BG71" s="636"/>
      <c r="BH71" s="636"/>
      <c r="BI71" s="643" t="s">
        <v>153</v>
      </c>
      <c r="BJ71" s="643"/>
      <c r="BK71" s="643"/>
    </row>
    <row r="72" spans="3:71" ht="6" customHeight="1">
      <c r="C72" s="640"/>
      <c r="D72" s="640"/>
      <c r="E72" s="640"/>
      <c r="F72" s="640"/>
      <c r="G72" s="640"/>
      <c r="H72" s="640"/>
      <c r="I72" s="637"/>
      <c r="J72" s="637"/>
      <c r="K72" s="637"/>
      <c r="L72" s="637"/>
      <c r="M72" s="637"/>
      <c r="N72" s="637"/>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40"/>
      <c r="AL72" s="640"/>
      <c r="AM72" s="640"/>
      <c r="AN72" s="640"/>
      <c r="AO72" s="640"/>
      <c r="AP72" s="640"/>
      <c r="AQ72" s="637"/>
      <c r="AR72" s="637"/>
      <c r="AS72" s="637"/>
      <c r="AT72" s="637"/>
      <c r="AU72" s="637"/>
      <c r="AV72" s="637"/>
      <c r="AW72" s="637"/>
      <c r="AX72" s="637"/>
      <c r="AY72" s="637"/>
      <c r="AZ72" s="637"/>
      <c r="BA72" s="637"/>
      <c r="BB72" s="637"/>
      <c r="BC72" s="637"/>
      <c r="BD72" s="637"/>
      <c r="BE72" s="637"/>
      <c r="BF72" s="637"/>
      <c r="BG72" s="637"/>
      <c r="BH72" s="637"/>
      <c r="BI72" s="643"/>
      <c r="BJ72" s="643"/>
      <c r="BK72" s="643"/>
    </row>
    <row r="73" spans="3:71" ht="3.75" customHeight="1"/>
    <row r="74" spans="3:71" ht="6" customHeight="1">
      <c r="C74" s="640" t="s">
        <v>182</v>
      </c>
      <c r="D74" s="640"/>
      <c r="E74" s="640"/>
      <c r="F74" s="640"/>
      <c r="G74" s="640"/>
      <c r="H74" s="640"/>
      <c r="I74" s="640"/>
      <c r="J74" s="640"/>
      <c r="K74" s="647" t="str">
        <f>+'INFO CLIENTE'!B38</f>
        <v>N/A</v>
      </c>
      <c r="L74" s="647"/>
      <c r="M74" s="647"/>
      <c r="N74" s="647"/>
      <c r="O74" s="647"/>
      <c r="P74" s="647"/>
      <c r="Q74" s="647"/>
      <c r="R74" s="647"/>
      <c r="S74" s="647"/>
      <c r="T74" s="647"/>
      <c r="U74" s="647"/>
      <c r="V74" s="647"/>
      <c r="W74" s="647"/>
      <c r="X74" s="647"/>
      <c r="Y74" s="647"/>
      <c r="Z74" s="647"/>
      <c r="AA74" s="647"/>
      <c r="AB74" s="647"/>
      <c r="AC74" s="647"/>
      <c r="AD74" s="647"/>
      <c r="AE74" s="647"/>
      <c r="AF74" s="647"/>
      <c r="AG74" s="647"/>
      <c r="AH74" s="647"/>
      <c r="AI74" s="647"/>
      <c r="AJ74" s="647"/>
      <c r="AK74" s="647"/>
      <c r="AL74" s="647"/>
      <c r="AM74" s="647"/>
      <c r="AN74" s="647"/>
      <c r="AO74" s="647"/>
      <c r="AP74" s="647"/>
      <c r="AQ74" s="647"/>
      <c r="AR74" s="647"/>
      <c r="AS74" s="647"/>
      <c r="AT74" s="647"/>
      <c r="AU74" s="647"/>
      <c r="AV74" s="647"/>
      <c r="AW74" s="647"/>
      <c r="AX74" s="647"/>
      <c r="AY74" s="647"/>
      <c r="AZ74" s="643" t="s">
        <v>174</v>
      </c>
      <c r="BA74" s="643"/>
      <c r="BB74" s="643"/>
      <c r="BC74" s="643" t="str">
        <f>+'INFO CLIENTE'!B39</f>
        <v>N/A</v>
      </c>
      <c r="BD74" s="643"/>
      <c r="BE74" s="643"/>
      <c r="BF74" s="643"/>
      <c r="BG74" s="643"/>
      <c r="BH74" s="643"/>
      <c r="BI74" s="643"/>
      <c r="BJ74" s="643"/>
      <c r="BK74" s="643"/>
      <c r="BL74" s="643"/>
      <c r="BM74" s="643"/>
      <c r="BN74" s="643"/>
      <c r="BO74" s="643"/>
      <c r="BP74" s="643"/>
      <c r="BQ74" s="643"/>
      <c r="BR74" s="643"/>
      <c r="BS74" s="643"/>
    </row>
    <row r="75" spans="3:71" ht="6.75" customHeight="1">
      <c r="C75" s="640"/>
      <c r="D75" s="640"/>
      <c r="E75" s="640"/>
      <c r="F75" s="640"/>
      <c r="G75" s="640"/>
      <c r="H75" s="640"/>
      <c r="I75" s="640"/>
      <c r="J75" s="640"/>
      <c r="K75" s="648"/>
      <c r="L75" s="648"/>
      <c r="M75" s="648"/>
      <c r="N75" s="648"/>
      <c r="O75" s="648"/>
      <c r="P75" s="648"/>
      <c r="Q75" s="648"/>
      <c r="R75" s="648"/>
      <c r="S75" s="648"/>
      <c r="T75" s="648"/>
      <c r="U75" s="648"/>
      <c r="V75" s="648"/>
      <c r="W75" s="648"/>
      <c r="X75" s="648"/>
      <c r="Y75" s="648"/>
      <c r="Z75" s="648"/>
      <c r="AA75" s="648"/>
      <c r="AB75" s="648"/>
      <c r="AC75" s="648"/>
      <c r="AD75" s="648"/>
      <c r="AE75" s="648"/>
      <c r="AF75" s="648"/>
      <c r="AG75" s="648"/>
      <c r="AH75" s="648"/>
      <c r="AI75" s="648"/>
      <c r="AJ75" s="648"/>
      <c r="AK75" s="648"/>
      <c r="AL75" s="648"/>
      <c r="AM75" s="648"/>
      <c r="AN75" s="648"/>
      <c r="AO75" s="648"/>
      <c r="AP75" s="648"/>
      <c r="AQ75" s="648"/>
      <c r="AR75" s="648"/>
      <c r="AS75" s="648"/>
      <c r="AT75" s="648"/>
      <c r="AU75" s="648"/>
      <c r="AV75" s="648"/>
      <c r="AW75" s="648"/>
      <c r="AX75" s="648"/>
      <c r="AY75" s="648"/>
      <c r="AZ75" s="643"/>
      <c r="BA75" s="643"/>
      <c r="BB75" s="643"/>
      <c r="BC75" s="652"/>
      <c r="BD75" s="652"/>
      <c r="BE75" s="652"/>
      <c r="BF75" s="652"/>
      <c r="BG75" s="652"/>
      <c r="BH75" s="652"/>
      <c r="BI75" s="652"/>
      <c r="BJ75" s="652"/>
      <c r="BK75" s="652"/>
      <c r="BL75" s="652"/>
      <c r="BM75" s="652"/>
      <c r="BN75" s="652"/>
      <c r="BO75" s="652"/>
      <c r="BP75" s="652"/>
      <c r="BQ75" s="652"/>
      <c r="BR75" s="652"/>
      <c r="BS75" s="652"/>
    </row>
    <row r="76" spans="3:71" ht="6.75" customHeight="1">
      <c r="C76" s="415"/>
      <c r="D76" s="415"/>
      <c r="E76" s="415"/>
      <c r="F76" s="415"/>
      <c r="G76" s="415"/>
      <c r="H76" s="415"/>
      <c r="I76" s="415"/>
      <c r="J76" s="415"/>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16"/>
      <c r="BA76" s="416"/>
      <c r="BB76" s="416"/>
      <c r="BC76" s="416"/>
      <c r="BD76" s="416"/>
      <c r="BE76" s="416"/>
      <c r="BF76" s="416"/>
      <c r="BG76" s="416"/>
      <c r="BH76" s="416"/>
      <c r="BI76" s="416"/>
      <c r="BJ76" s="416"/>
      <c r="BK76" s="416"/>
      <c r="BL76" s="416"/>
      <c r="BM76" s="416"/>
      <c r="BN76" s="416"/>
      <c r="BO76" s="416"/>
      <c r="BP76" s="416"/>
      <c r="BQ76" s="416"/>
      <c r="BR76" s="416"/>
      <c r="BS76" s="416"/>
    </row>
    <row r="77" spans="3:71" ht="6.75" customHeight="1">
      <c r="C77" s="644" t="s">
        <v>354</v>
      </c>
      <c r="D77" s="644"/>
      <c r="E77" s="644"/>
      <c r="F77" s="644"/>
      <c r="G77" s="644"/>
      <c r="H77" s="644"/>
      <c r="I77" s="644"/>
      <c r="J77" s="644"/>
      <c r="K77" s="644"/>
      <c r="L77" s="644"/>
      <c r="M77" s="644"/>
      <c r="N77" s="644"/>
      <c r="O77" s="644"/>
    </row>
    <row r="78" spans="3:71" ht="6.75" customHeight="1">
      <c r="C78" s="644"/>
      <c r="D78" s="644"/>
      <c r="E78" s="644"/>
      <c r="F78" s="644"/>
      <c r="G78" s="644"/>
      <c r="H78" s="644"/>
      <c r="I78" s="644"/>
      <c r="J78" s="644"/>
      <c r="K78" s="644"/>
      <c r="L78" s="644"/>
      <c r="M78" s="644"/>
      <c r="N78" s="644"/>
      <c r="O78" s="644"/>
    </row>
    <row r="79" spans="3:71" ht="4.5" customHeight="1"/>
    <row r="80" spans="3:71" ht="4.5" customHeight="1">
      <c r="C80" s="640" t="s">
        <v>170</v>
      </c>
      <c r="D80" s="640"/>
      <c r="E80" s="640"/>
      <c r="F80" s="640"/>
      <c r="G80" s="636" t="str">
        <f>+'INFO CLIENTE'!B40</f>
        <v>N/A</v>
      </c>
      <c r="H80" s="636"/>
      <c r="I80" s="636"/>
      <c r="J80" s="636"/>
      <c r="K80" s="636"/>
      <c r="L80" s="636"/>
      <c r="M80" s="636"/>
      <c r="N80" s="636"/>
      <c r="O80" s="636"/>
      <c r="P80" s="636"/>
      <c r="Q80" s="636"/>
      <c r="R80" s="636"/>
      <c r="S80" s="636"/>
      <c r="T80" s="636"/>
      <c r="U80" s="636"/>
      <c r="V80" s="636"/>
      <c r="W80" s="636"/>
      <c r="X80" s="636"/>
      <c r="Y80" s="636"/>
      <c r="Z80" s="636"/>
      <c r="AA80" s="636"/>
      <c r="AB80" s="640" t="s">
        <v>171</v>
      </c>
      <c r="AC80" s="640"/>
      <c r="AD80" s="640"/>
      <c r="AE80" s="640"/>
      <c r="AF80" s="636" t="str">
        <f>+'INFO CLIENTE'!B41</f>
        <v>N/A</v>
      </c>
      <c r="AG80" s="636"/>
      <c r="AH80" s="636"/>
      <c r="AI80" s="636"/>
      <c r="AJ80" s="636"/>
      <c r="AK80" s="636"/>
      <c r="AL80" s="636"/>
      <c r="AM80" s="636"/>
      <c r="AN80" s="636"/>
      <c r="AO80" s="636"/>
      <c r="AP80" s="636"/>
      <c r="AQ80" s="636"/>
      <c r="AR80" s="636"/>
      <c r="AS80" s="636"/>
      <c r="AT80" s="636"/>
      <c r="AU80" s="636"/>
      <c r="AV80" s="640" t="s">
        <v>172</v>
      </c>
      <c r="AW80" s="640"/>
      <c r="AX80" s="640"/>
      <c r="AY80" s="640"/>
      <c r="AZ80" s="636" t="str">
        <f>+'INFO CLIENTE'!B42</f>
        <v>N/A</v>
      </c>
      <c r="BA80" s="636"/>
      <c r="BB80" s="636"/>
      <c r="BC80" s="636"/>
      <c r="BD80" s="636"/>
      <c r="BE80" s="636"/>
      <c r="BF80" s="636"/>
      <c r="BG80" s="636"/>
      <c r="BH80" s="636"/>
      <c r="BI80" s="636"/>
      <c r="BJ80" s="636"/>
      <c r="BK80" s="636"/>
      <c r="BL80" s="636"/>
      <c r="BM80" s="636"/>
      <c r="BN80" s="636"/>
      <c r="BO80" s="636"/>
      <c r="BP80" s="636"/>
      <c r="BQ80" s="636"/>
      <c r="BR80" s="636"/>
      <c r="BS80" s="636"/>
    </row>
    <row r="81" spans="2:71" ht="4.5" customHeight="1">
      <c r="C81" s="640"/>
      <c r="D81" s="640"/>
      <c r="E81" s="640"/>
      <c r="F81" s="640"/>
      <c r="G81" s="637"/>
      <c r="H81" s="637"/>
      <c r="I81" s="637"/>
      <c r="J81" s="637"/>
      <c r="K81" s="637"/>
      <c r="L81" s="637"/>
      <c r="M81" s="637"/>
      <c r="N81" s="637"/>
      <c r="O81" s="637"/>
      <c r="P81" s="637"/>
      <c r="Q81" s="637"/>
      <c r="R81" s="637"/>
      <c r="S81" s="637"/>
      <c r="T81" s="637"/>
      <c r="U81" s="637"/>
      <c r="V81" s="637"/>
      <c r="W81" s="637"/>
      <c r="X81" s="637"/>
      <c r="Y81" s="637"/>
      <c r="Z81" s="637"/>
      <c r="AA81" s="637"/>
      <c r="AB81" s="640"/>
      <c r="AC81" s="640"/>
      <c r="AD81" s="640"/>
      <c r="AE81" s="640"/>
      <c r="AF81" s="637"/>
      <c r="AG81" s="637"/>
      <c r="AH81" s="637"/>
      <c r="AI81" s="637"/>
      <c r="AJ81" s="637"/>
      <c r="AK81" s="637"/>
      <c r="AL81" s="637"/>
      <c r="AM81" s="637"/>
      <c r="AN81" s="637"/>
      <c r="AO81" s="637"/>
      <c r="AP81" s="637"/>
      <c r="AQ81" s="637"/>
      <c r="AR81" s="637"/>
      <c r="AS81" s="637"/>
      <c r="AT81" s="637"/>
      <c r="AU81" s="637"/>
      <c r="AV81" s="640"/>
      <c r="AW81" s="640"/>
      <c r="AX81" s="640"/>
      <c r="AY81" s="640"/>
      <c r="AZ81" s="637"/>
      <c r="BA81" s="637"/>
      <c r="BB81" s="637"/>
      <c r="BC81" s="637"/>
      <c r="BD81" s="637"/>
      <c r="BE81" s="637"/>
      <c r="BF81" s="637"/>
      <c r="BG81" s="637"/>
      <c r="BH81" s="637"/>
      <c r="BI81" s="637"/>
      <c r="BJ81" s="637"/>
      <c r="BK81" s="637"/>
      <c r="BL81" s="637"/>
      <c r="BM81" s="637"/>
      <c r="BN81" s="637"/>
      <c r="BO81" s="637"/>
      <c r="BP81" s="637"/>
      <c r="BQ81" s="637"/>
      <c r="BR81" s="637"/>
      <c r="BS81" s="637"/>
    </row>
    <row r="82" spans="2:71" ht="4.5" customHeight="1"/>
    <row r="83" spans="2:71" ht="4.5" customHeight="1">
      <c r="C83" s="640" t="s">
        <v>173</v>
      </c>
      <c r="D83" s="640"/>
      <c r="E83" s="640"/>
      <c r="F83" s="640"/>
      <c r="G83" s="640"/>
      <c r="H83" s="640"/>
      <c r="I83" s="640"/>
      <c r="J83" s="640"/>
      <c r="K83" s="640"/>
      <c r="L83" s="636" t="str">
        <f>+'INFO CLIENTE'!B43</f>
        <v>N/A</v>
      </c>
      <c r="M83" s="636"/>
      <c r="N83" s="636"/>
      <c r="O83" s="636"/>
      <c r="P83" s="636"/>
      <c r="Q83" s="636"/>
      <c r="R83" s="636"/>
      <c r="S83" s="636"/>
      <c r="T83" s="636"/>
      <c r="U83" s="636"/>
      <c r="V83" s="636"/>
      <c r="W83" s="636"/>
      <c r="X83" s="636"/>
      <c r="Y83" s="636"/>
      <c r="Z83" s="636"/>
      <c r="AA83" s="636"/>
      <c r="AB83" s="636"/>
      <c r="AC83" s="636"/>
      <c r="AD83" s="636"/>
      <c r="AE83" s="636"/>
      <c r="AF83" s="636"/>
      <c r="AG83" s="636"/>
      <c r="AH83" s="636"/>
      <c r="AI83" s="636"/>
      <c r="AJ83" s="636"/>
      <c r="AK83" s="636"/>
      <c r="AL83" s="636"/>
      <c r="AM83" s="636"/>
      <c r="AN83" s="636"/>
      <c r="AO83" s="636"/>
      <c r="AP83" s="636"/>
      <c r="AQ83" s="636"/>
      <c r="AR83" s="636"/>
      <c r="AS83" s="636"/>
      <c r="AT83" s="636"/>
      <c r="AU83" s="636"/>
      <c r="AV83" s="636"/>
      <c r="AW83" s="636"/>
      <c r="AX83" s="636"/>
      <c r="AY83" s="636"/>
      <c r="AZ83" s="636"/>
      <c r="BA83" s="636"/>
      <c r="BB83" s="636"/>
      <c r="BC83" s="640" t="s">
        <v>174</v>
      </c>
      <c r="BD83" s="640"/>
      <c r="BE83" s="636" t="str">
        <f>+'INFO CLIENTE'!B39</f>
        <v>N/A</v>
      </c>
      <c r="BF83" s="636"/>
      <c r="BG83" s="636"/>
      <c r="BH83" s="636"/>
      <c r="BI83" s="636"/>
      <c r="BJ83" s="636"/>
      <c r="BK83" s="636"/>
      <c r="BL83" s="636"/>
      <c r="BM83" s="636"/>
      <c r="BN83" s="636"/>
      <c r="BO83" s="636"/>
      <c r="BP83" s="636"/>
      <c r="BQ83" s="636"/>
      <c r="BR83" s="636"/>
      <c r="BS83" s="636"/>
    </row>
    <row r="84" spans="2:71" ht="4.5" customHeight="1">
      <c r="C84" s="640"/>
      <c r="D84" s="640"/>
      <c r="E84" s="640"/>
      <c r="F84" s="640"/>
      <c r="G84" s="640"/>
      <c r="H84" s="640"/>
      <c r="I84" s="640"/>
      <c r="J84" s="640"/>
      <c r="K84" s="640"/>
      <c r="L84" s="637"/>
      <c r="M84" s="637"/>
      <c r="N84" s="637"/>
      <c r="O84" s="637"/>
      <c r="P84" s="637"/>
      <c r="Q84" s="637"/>
      <c r="R84" s="637"/>
      <c r="S84" s="637"/>
      <c r="T84" s="637"/>
      <c r="U84" s="637"/>
      <c r="V84" s="637"/>
      <c r="W84" s="637"/>
      <c r="X84" s="637"/>
      <c r="Y84" s="637"/>
      <c r="Z84" s="637"/>
      <c r="AA84" s="637"/>
      <c r="AB84" s="637"/>
      <c r="AC84" s="637"/>
      <c r="AD84" s="637"/>
      <c r="AE84" s="637"/>
      <c r="AF84" s="637"/>
      <c r="AG84" s="637"/>
      <c r="AH84" s="637"/>
      <c r="AI84" s="637"/>
      <c r="AJ84" s="637"/>
      <c r="AK84" s="637"/>
      <c r="AL84" s="637"/>
      <c r="AM84" s="637"/>
      <c r="AN84" s="637"/>
      <c r="AO84" s="637"/>
      <c r="AP84" s="637"/>
      <c r="AQ84" s="637"/>
      <c r="AR84" s="637"/>
      <c r="AS84" s="637"/>
      <c r="AT84" s="637"/>
      <c r="AU84" s="637"/>
      <c r="AV84" s="637"/>
      <c r="AW84" s="637"/>
      <c r="AX84" s="637"/>
      <c r="AY84" s="637"/>
      <c r="AZ84" s="637"/>
      <c r="BA84" s="637"/>
      <c r="BB84" s="637"/>
      <c r="BC84" s="640"/>
      <c r="BD84" s="640"/>
      <c r="BE84" s="637"/>
      <c r="BF84" s="637"/>
      <c r="BG84" s="637"/>
      <c r="BH84" s="637"/>
      <c r="BI84" s="637"/>
      <c r="BJ84" s="637"/>
      <c r="BK84" s="637"/>
      <c r="BL84" s="637"/>
      <c r="BM84" s="637"/>
      <c r="BN84" s="637"/>
      <c r="BO84" s="637"/>
      <c r="BP84" s="637"/>
      <c r="BQ84" s="637"/>
      <c r="BR84" s="637"/>
      <c r="BS84" s="637"/>
    </row>
    <row r="85" spans="2:71" ht="4.5" customHeight="1"/>
    <row r="86" spans="2:71" ht="4.5" customHeight="1">
      <c r="C86" s="640" t="s">
        <v>175</v>
      </c>
      <c r="D86" s="640"/>
      <c r="E86" s="640"/>
      <c r="F86" s="636" t="str">
        <f>+'INFO CLIENTE'!B44</f>
        <v>N/A</v>
      </c>
      <c r="G86" s="636"/>
      <c r="H86" s="636"/>
      <c r="I86" s="636"/>
      <c r="J86" s="636"/>
      <c r="K86" s="636"/>
      <c r="L86" s="636"/>
      <c r="M86" s="636"/>
      <c r="N86" s="636"/>
      <c r="O86" s="636"/>
      <c r="P86" s="636"/>
      <c r="Q86" s="636"/>
      <c r="R86" s="636"/>
      <c r="S86" s="636"/>
      <c r="T86" s="636"/>
      <c r="U86" s="636"/>
      <c r="V86" s="636"/>
      <c r="W86" s="636"/>
      <c r="X86" s="636"/>
      <c r="Y86" s="636"/>
      <c r="Z86" s="636"/>
      <c r="AA86" s="636"/>
      <c r="AB86" s="636"/>
      <c r="AC86" s="636"/>
      <c r="AD86" s="636"/>
      <c r="AE86" s="636"/>
      <c r="AF86" s="636"/>
      <c r="AG86" s="636"/>
      <c r="AH86" s="636"/>
      <c r="AI86" s="636"/>
      <c r="AJ86" s="636"/>
      <c r="AK86" s="636"/>
      <c r="AL86" s="636"/>
      <c r="AM86" s="636"/>
      <c r="AN86" s="636"/>
      <c r="AO86" s="636"/>
      <c r="AP86" s="636"/>
      <c r="AQ86" s="636"/>
      <c r="AR86" s="636"/>
      <c r="AS86" s="636"/>
      <c r="AT86" s="636"/>
      <c r="AU86" s="636"/>
      <c r="AV86" s="636"/>
      <c r="AW86" s="636"/>
      <c r="AX86" s="636"/>
      <c r="AY86" s="636"/>
      <c r="AZ86" s="636"/>
      <c r="BA86" s="636"/>
      <c r="BB86" s="636"/>
      <c r="BC86" s="636"/>
      <c r="BD86" s="636"/>
      <c r="BE86" s="636"/>
      <c r="BF86" s="636"/>
      <c r="BG86" s="636"/>
      <c r="BH86" s="636"/>
      <c r="BI86" s="636"/>
      <c r="BJ86" s="636"/>
      <c r="BK86" s="636"/>
      <c r="BL86" s="636"/>
      <c r="BM86" s="636"/>
      <c r="BN86" s="636"/>
      <c r="BO86" s="636"/>
      <c r="BP86" s="636"/>
      <c r="BQ86" s="636"/>
      <c r="BR86" s="636"/>
      <c r="BS86" s="636"/>
    </row>
    <row r="87" spans="2:71" ht="4.5" customHeight="1">
      <c r="C87" s="640"/>
      <c r="D87" s="640"/>
      <c r="E87" s="640"/>
      <c r="F87" s="637"/>
      <c r="G87" s="637"/>
      <c r="H87" s="637"/>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c r="AI87" s="637"/>
      <c r="AJ87" s="637"/>
      <c r="AK87" s="637"/>
      <c r="AL87" s="637"/>
      <c r="AM87" s="637"/>
      <c r="AN87" s="637"/>
      <c r="AO87" s="637"/>
      <c r="AP87" s="637"/>
      <c r="AQ87" s="637"/>
      <c r="AR87" s="637"/>
      <c r="AS87" s="637"/>
      <c r="AT87" s="637"/>
      <c r="AU87" s="637"/>
      <c r="AV87" s="637"/>
      <c r="AW87" s="637"/>
      <c r="AX87" s="637"/>
      <c r="AY87" s="637"/>
      <c r="AZ87" s="637"/>
      <c r="BA87" s="637"/>
      <c r="BB87" s="637"/>
      <c r="BC87" s="637"/>
      <c r="BD87" s="637"/>
      <c r="BE87" s="637"/>
      <c r="BF87" s="637"/>
      <c r="BG87" s="637"/>
      <c r="BH87" s="637"/>
      <c r="BI87" s="637"/>
      <c r="BJ87" s="637"/>
      <c r="BK87" s="637"/>
      <c r="BL87" s="637"/>
      <c r="BM87" s="637"/>
      <c r="BN87" s="637"/>
      <c r="BO87" s="637"/>
      <c r="BP87" s="637"/>
      <c r="BQ87" s="637"/>
      <c r="BR87" s="637"/>
      <c r="BS87" s="637"/>
    </row>
    <row r="88" spans="2:71" ht="4.5" customHeight="1">
      <c r="C88" s="415"/>
      <c r="D88" s="415"/>
      <c r="E88" s="415"/>
      <c r="F88" s="434"/>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4"/>
      <c r="AY88" s="434"/>
      <c r="AZ88" s="434"/>
      <c r="BA88" s="434"/>
      <c r="BB88" s="434"/>
      <c r="BC88" s="434"/>
      <c r="BD88" s="434"/>
      <c r="BE88" s="434"/>
      <c r="BF88" s="434"/>
      <c r="BG88" s="434"/>
      <c r="BH88" s="434"/>
      <c r="BI88" s="434"/>
      <c r="BJ88" s="434"/>
      <c r="BK88" s="434"/>
      <c r="BL88" s="434"/>
      <c r="BM88" s="434"/>
      <c r="BN88" s="434"/>
      <c r="BO88" s="434"/>
      <c r="BP88" s="434"/>
      <c r="BQ88" s="434"/>
      <c r="BR88" s="434"/>
      <c r="BS88" s="434"/>
    </row>
    <row r="89" spans="2:71" ht="4.5" customHeight="1">
      <c r="C89" s="415"/>
      <c r="D89" s="415"/>
      <c r="E89" s="415"/>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F89" s="435"/>
      <c r="BG89" s="435"/>
      <c r="BH89" s="435"/>
      <c r="BI89" s="435"/>
      <c r="BJ89" s="435"/>
      <c r="BK89" s="435"/>
      <c r="BL89" s="435"/>
      <c r="BM89" s="435"/>
      <c r="BN89" s="435"/>
      <c r="BO89" s="435"/>
      <c r="BP89" s="435"/>
      <c r="BQ89" s="435"/>
      <c r="BR89" s="435"/>
      <c r="BS89" s="435"/>
    </row>
    <row r="90" spans="2:71" ht="3.75" customHeight="1">
      <c r="B90" s="638" t="s">
        <v>183</v>
      </c>
      <c r="C90" s="638"/>
      <c r="D90" s="638"/>
      <c r="E90" s="638"/>
      <c r="F90" s="638"/>
      <c r="G90" s="638"/>
      <c r="H90" s="638"/>
      <c r="I90" s="638"/>
      <c r="J90" s="638"/>
      <c r="K90" s="638"/>
      <c r="L90" s="638"/>
      <c r="M90" s="638"/>
      <c r="N90" s="638"/>
      <c r="O90" s="638"/>
      <c r="P90" s="638"/>
      <c r="Q90" s="638"/>
      <c r="R90" s="638"/>
      <c r="S90" s="638"/>
      <c r="T90" s="638"/>
      <c r="U90" s="638"/>
      <c r="V90" s="638"/>
      <c r="W90" s="638"/>
      <c r="X90" s="638"/>
      <c r="Y90" s="638"/>
      <c r="Z90" s="638"/>
      <c r="AA90" s="638"/>
      <c r="AB90" s="638"/>
      <c r="AC90" s="638"/>
      <c r="AD90" s="638"/>
      <c r="AE90" s="638"/>
      <c r="AF90" s="638"/>
      <c r="AG90" s="638"/>
      <c r="AH90" s="638"/>
      <c r="AI90" s="638"/>
      <c r="AJ90" s="638"/>
      <c r="AK90" s="638"/>
      <c r="AL90" s="638"/>
      <c r="AM90" s="638"/>
      <c r="AN90" s="638"/>
      <c r="AO90" s="638"/>
      <c r="AP90" s="638"/>
      <c r="AQ90" s="638"/>
      <c r="AR90" s="638"/>
      <c r="AS90" s="638"/>
      <c r="AT90" s="638"/>
      <c r="AU90" s="638"/>
      <c r="AV90" s="638"/>
      <c r="AW90" s="638"/>
      <c r="AX90" s="638"/>
      <c r="AY90" s="638"/>
      <c r="AZ90" s="638"/>
      <c r="BA90" s="638"/>
      <c r="BB90" s="638"/>
      <c r="BC90" s="638"/>
      <c r="BD90" s="638"/>
      <c r="BE90" s="638"/>
      <c r="BF90" s="638"/>
      <c r="BG90" s="638"/>
      <c r="BH90" s="638"/>
      <c r="BI90" s="638"/>
      <c r="BJ90" s="638"/>
      <c r="BK90" s="638"/>
      <c r="BL90" s="638"/>
      <c r="BM90" s="638"/>
      <c r="BN90" s="638"/>
      <c r="BO90" s="638"/>
      <c r="BP90" s="638"/>
      <c r="BQ90" s="638"/>
      <c r="BR90" s="638"/>
      <c r="BS90" s="638"/>
    </row>
    <row r="91" spans="2:71" ht="3.75" customHeight="1">
      <c r="B91" s="638"/>
      <c r="C91" s="638"/>
      <c r="D91" s="638"/>
      <c r="E91" s="638"/>
      <c r="F91" s="638"/>
      <c r="G91" s="638"/>
      <c r="H91" s="638"/>
      <c r="I91" s="638"/>
      <c r="J91" s="638"/>
      <c r="K91" s="638"/>
      <c r="L91" s="638"/>
      <c r="M91" s="638"/>
      <c r="N91" s="638"/>
      <c r="O91" s="638"/>
      <c r="P91" s="638"/>
      <c r="Q91" s="638"/>
      <c r="R91" s="638"/>
      <c r="S91" s="638"/>
      <c r="T91" s="638"/>
      <c r="U91" s="638"/>
      <c r="V91" s="638"/>
      <c r="W91" s="638"/>
      <c r="X91" s="638"/>
      <c r="Y91" s="638"/>
      <c r="Z91" s="638"/>
      <c r="AA91" s="638"/>
      <c r="AB91" s="638"/>
      <c r="AC91" s="638"/>
      <c r="AD91" s="638"/>
      <c r="AE91" s="638"/>
      <c r="AF91" s="638"/>
      <c r="AG91" s="638"/>
      <c r="AH91" s="638"/>
      <c r="AI91" s="638"/>
      <c r="AJ91" s="638"/>
      <c r="AK91" s="638"/>
      <c r="AL91" s="638"/>
      <c r="AM91" s="638"/>
      <c r="AN91" s="638"/>
      <c r="AO91" s="638"/>
      <c r="AP91" s="638"/>
      <c r="AQ91" s="638"/>
      <c r="AR91" s="638"/>
      <c r="AS91" s="638"/>
      <c r="AT91" s="638"/>
      <c r="AU91" s="638"/>
      <c r="AV91" s="638"/>
      <c r="AW91" s="638"/>
      <c r="AX91" s="638"/>
      <c r="AY91" s="638"/>
      <c r="AZ91" s="638"/>
      <c r="BA91" s="638"/>
      <c r="BB91" s="638"/>
      <c r="BC91" s="638"/>
      <c r="BD91" s="638"/>
      <c r="BE91" s="638"/>
      <c r="BF91" s="638"/>
      <c r="BG91" s="638"/>
      <c r="BH91" s="638"/>
      <c r="BI91" s="638"/>
      <c r="BJ91" s="638"/>
      <c r="BK91" s="638"/>
      <c r="BL91" s="638"/>
      <c r="BM91" s="638"/>
      <c r="BN91" s="638"/>
      <c r="BO91" s="638"/>
      <c r="BP91" s="638"/>
      <c r="BQ91" s="638"/>
      <c r="BR91" s="638"/>
      <c r="BS91" s="638"/>
    </row>
    <row r="92" spans="2:71" ht="12" customHeight="1">
      <c r="B92" s="638"/>
      <c r="C92" s="638"/>
      <c r="D92" s="638"/>
      <c r="E92" s="638"/>
      <c r="F92" s="638"/>
      <c r="G92" s="638"/>
      <c r="H92" s="638"/>
      <c r="I92" s="638"/>
      <c r="J92" s="638"/>
      <c r="K92" s="638"/>
      <c r="L92" s="638"/>
      <c r="M92" s="638"/>
      <c r="N92" s="638"/>
      <c r="O92" s="638"/>
      <c r="P92" s="638"/>
      <c r="Q92" s="638"/>
      <c r="R92" s="638"/>
      <c r="S92" s="638"/>
      <c r="T92" s="638"/>
      <c r="U92" s="638"/>
      <c r="V92" s="638"/>
      <c r="W92" s="638"/>
      <c r="X92" s="638"/>
      <c r="Y92" s="638"/>
      <c r="Z92" s="638"/>
      <c r="AA92" s="638"/>
      <c r="AB92" s="638"/>
      <c r="AC92" s="638"/>
      <c r="AD92" s="638"/>
      <c r="AE92" s="638"/>
      <c r="AF92" s="638"/>
      <c r="AG92" s="638"/>
      <c r="AH92" s="638"/>
      <c r="AI92" s="638"/>
      <c r="AJ92" s="638"/>
      <c r="AK92" s="638"/>
      <c r="AL92" s="638"/>
      <c r="AM92" s="638"/>
      <c r="AN92" s="638"/>
      <c r="AO92" s="638"/>
      <c r="AP92" s="638"/>
      <c r="AQ92" s="638"/>
      <c r="AR92" s="638"/>
      <c r="AS92" s="638"/>
      <c r="AT92" s="638"/>
      <c r="AU92" s="638"/>
      <c r="AV92" s="638"/>
      <c r="AW92" s="638"/>
      <c r="AX92" s="638"/>
      <c r="AY92" s="638"/>
      <c r="AZ92" s="638"/>
      <c r="BA92" s="638"/>
      <c r="BB92" s="638"/>
      <c r="BC92" s="638"/>
      <c r="BD92" s="638"/>
      <c r="BE92" s="638"/>
      <c r="BF92" s="638"/>
      <c r="BG92" s="638"/>
      <c r="BH92" s="638"/>
      <c r="BI92" s="638"/>
      <c r="BJ92" s="638"/>
      <c r="BK92" s="638"/>
      <c r="BL92" s="638"/>
      <c r="BM92" s="638"/>
      <c r="BN92" s="638"/>
      <c r="BO92" s="638"/>
      <c r="BP92" s="638"/>
      <c r="BQ92" s="638"/>
      <c r="BR92" s="638"/>
      <c r="BS92" s="638"/>
    </row>
    <row r="93" spans="2:71" ht="3.75" customHeight="1">
      <c r="C93" s="338"/>
      <c r="D93" s="338"/>
      <c r="E93" s="338"/>
      <c r="F93" s="338"/>
      <c r="G93" s="338"/>
      <c r="H93" s="338"/>
      <c r="I93" s="338"/>
      <c r="J93" s="338"/>
      <c r="K93" s="338"/>
      <c r="L93" s="338"/>
      <c r="M93" s="338"/>
      <c r="N93" s="338"/>
      <c r="O93" s="338"/>
    </row>
    <row r="94" spans="2:71" ht="6.75" customHeight="1">
      <c r="C94" s="653" t="s">
        <v>184</v>
      </c>
      <c r="D94" s="653"/>
      <c r="E94" s="653"/>
      <c r="F94" s="653"/>
      <c r="G94" s="653"/>
      <c r="H94" s="653"/>
      <c r="I94" s="653"/>
      <c r="J94" s="653"/>
      <c r="K94" s="653"/>
      <c r="L94" s="653"/>
      <c r="M94" s="655" t="s">
        <v>146</v>
      </c>
      <c r="N94" s="655"/>
      <c r="O94" s="655"/>
      <c r="P94" s="655"/>
      <c r="Q94" s="655"/>
      <c r="R94" s="655"/>
      <c r="S94" s="655"/>
      <c r="T94" s="655"/>
      <c r="U94" s="655"/>
      <c r="V94" s="655"/>
      <c r="W94" s="655"/>
      <c r="X94" s="655"/>
      <c r="Y94" s="655"/>
      <c r="Z94" s="655"/>
      <c r="AA94" s="655"/>
      <c r="AB94" s="655"/>
      <c r="AC94" s="656" t="str">
        <f>+'INFO CLIENTE'!B48</f>
        <v>N/A</v>
      </c>
      <c r="AD94" s="656"/>
      <c r="AE94" s="656"/>
      <c r="AF94" s="656"/>
      <c r="AG94" s="656"/>
      <c r="AH94" s="656"/>
      <c r="AI94" s="656"/>
      <c r="AJ94" s="656"/>
      <c r="AK94" s="656"/>
      <c r="AL94" s="656"/>
      <c r="AM94" s="656"/>
      <c r="AN94" s="656"/>
      <c r="AO94" s="656"/>
      <c r="AP94" s="656"/>
      <c r="AQ94" s="656"/>
      <c r="AR94" s="656"/>
      <c r="AS94" s="656"/>
      <c r="AT94" s="656"/>
      <c r="AU94" s="656"/>
      <c r="AV94" s="656"/>
      <c r="AW94" s="656"/>
      <c r="AX94" s="656"/>
      <c r="AY94" s="656"/>
      <c r="AZ94" s="656"/>
      <c r="BA94" s="656"/>
      <c r="BB94" s="656"/>
      <c r="BC94" s="656"/>
      <c r="BD94" s="656"/>
      <c r="BE94" s="656"/>
      <c r="BF94" s="656"/>
      <c r="BG94" s="656"/>
      <c r="BH94" s="656"/>
      <c r="BI94" s="656"/>
      <c r="BJ94" s="656"/>
      <c r="BK94" s="656"/>
      <c r="BL94" s="656"/>
      <c r="BM94" s="656"/>
      <c r="BN94" s="656"/>
      <c r="BO94" s="656"/>
      <c r="BP94" s="656"/>
      <c r="BQ94" s="656"/>
      <c r="BR94" s="656"/>
      <c r="BS94" s="656"/>
    </row>
    <row r="95" spans="2:71" ht="6.75" customHeight="1">
      <c r="C95" s="653"/>
      <c r="D95" s="653"/>
      <c r="E95" s="653"/>
      <c r="F95" s="653"/>
      <c r="G95" s="653"/>
      <c r="H95" s="653"/>
      <c r="I95" s="653"/>
      <c r="J95" s="653"/>
      <c r="K95" s="653"/>
      <c r="L95" s="653"/>
      <c r="M95" s="655"/>
      <c r="N95" s="655"/>
      <c r="O95" s="655"/>
      <c r="P95" s="655"/>
      <c r="Q95" s="655"/>
      <c r="R95" s="655"/>
      <c r="S95" s="655"/>
      <c r="T95" s="655"/>
      <c r="U95" s="655"/>
      <c r="V95" s="655"/>
      <c r="W95" s="655"/>
      <c r="X95" s="655"/>
      <c r="Y95" s="655"/>
      <c r="Z95" s="655"/>
      <c r="AA95" s="655"/>
      <c r="AB95" s="655"/>
      <c r="AC95" s="657"/>
      <c r="AD95" s="657"/>
      <c r="AE95" s="657"/>
      <c r="AF95" s="657"/>
      <c r="AG95" s="657"/>
      <c r="AH95" s="657"/>
      <c r="AI95" s="657"/>
      <c r="AJ95" s="657"/>
      <c r="AK95" s="657"/>
      <c r="AL95" s="657"/>
      <c r="AM95" s="657"/>
      <c r="AN95" s="657"/>
      <c r="AO95" s="657"/>
      <c r="AP95" s="657"/>
      <c r="AQ95" s="657"/>
      <c r="AR95" s="657"/>
      <c r="AS95" s="657"/>
      <c r="AT95" s="657"/>
      <c r="AU95" s="657"/>
      <c r="AV95" s="657"/>
      <c r="AW95" s="657"/>
      <c r="AX95" s="657"/>
      <c r="AY95" s="657"/>
      <c r="AZ95" s="657"/>
      <c r="BA95" s="657"/>
      <c r="BB95" s="657"/>
      <c r="BC95" s="657"/>
      <c r="BD95" s="657"/>
      <c r="BE95" s="657"/>
      <c r="BF95" s="657"/>
      <c r="BG95" s="657"/>
      <c r="BH95" s="657"/>
      <c r="BI95" s="657"/>
      <c r="BJ95" s="657"/>
      <c r="BK95" s="657"/>
      <c r="BL95" s="657"/>
      <c r="BM95" s="657"/>
      <c r="BN95" s="657"/>
      <c r="BO95" s="657"/>
      <c r="BP95" s="657"/>
      <c r="BQ95" s="657"/>
      <c r="BR95" s="657"/>
      <c r="BS95" s="657"/>
    </row>
    <row r="96" spans="2:71" ht="3" customHeight="1"/>
    <row r="97" spans="3:71" ht="5.25" customHeight="1">
      <c r="C97" s="640" t="s">
        <v>147</v>
      </c>
      <c r="D97" s="640"/>
      <c r="E97" s="640"/>
      <c r="F97" s="640"/>
      <c r="G97" s="640"/>
      <c r="H97" s="640"/>
      <c r="I97" s="640"/>
      <c r="J97" s="636" t="str">
        <f>+'INFO CLIENTE'!B49</f>
        <v>N/A</v>
      </c>
      <c r="K97" s="636"/>
      <c r="L97" s="636"/>
      <c r="M97" s="636"/>
      <c r="N97" s="636"/>
      <c r="O97" s="636"/>
      <c r="P97" s="636"/>
      <c r="Q97" s="636"/>
      <c r="R97" s="636"/>
      <c r="S97" s="636"/>
      <c r="T97" s="636"/>
      <c r="U97" s="636"/>
      <c r="V97" s="636"/>
      <c r="W97" s="636"/>
      <c r="X97" s="636"/>
      <c r="Y97" s="636"/>
      <c r="Z97" s="636"/>
      <c r="AA97" s="636"/>
      <c r="AB97" s="636"/>
      <c r="AC97" s="636"/>
      <c r="AD97" s="636"/>
      <c r="AE97" s="636"/>
      <c r="AF97" s="640" t="s">
        <v>178</v>
      </c>
      <c r="AG97" s="640"/>
      <c r="AH97" s="640"/>
      <c r="AI97" s="640"/>
      <c r="AJ97" s="640"/>
      <c r="AK97" s="640"/>
      <c r="AL97" s="640"/>
      <c r="AM97" s="640"/>
      <c r="AN97" s="640"/>
      <c r="AO97" s="636" t="str">
        <f>+'INFO CLIENTE'!B50</f>
        <v>N/A</v>
      </c>
      <c r="AP97" s="636"/>
      <c r="AQ97" s="636"/>
      <c r="AR97" s="636"/>
      <c r="AS97" s="636"/>
      <c r="AT97" s="636"/>
      <c r="AU97" s="636"/>
      <c r="AV97" s="636"/>
      <c r="AW97" s="636"/>
      <c r="AX97" s="636"/>
      <c r="AY97" s="636"/>
      <c r="AZ97" s="636"/>
      <c r="BA97" s="636"/>
      <c r="BB97" s="636"/>
      <c r="BC97" s="636"/>
      <c r="BD97" s="636"/>
      <c r="BE97" s="636"/>
      <c r="BF97" s="636"/>
      <c r="BG97" s="636"/>
      <c r="BH97" s="636"/>
      <c r="BI97" s="636"/>
      <c r="BJ97" s="636"/>
      <c r="BK97" s="636"/>
      <c r="BL97" s="636"/>
      <c r="BM97" s="636"/>
      <c r="BN97" s="636"/>
      <c r="BO97" s="636"/>
      <c r="BP97" s="636"/>
      <c r="BQ97" s="636"/>
      <c r="BR97" s="636"/>
      <c r="BS97" s="636"/>
    </row>
    <row r="98" spans="3:71" ht="7.5" customHeight="1">
      <c r="C98" s="640"/>
      <c r="D98" s="640"/>
      <c r="E98" s="640"/>
      <c r="F98" s="640"/>
      <c r="G98" s="640"/>
      <c r="H98" s="640"/>
      <c r="I98" s="640"/>
      <c r="J98" s="637"/>
      <c r="K98" s="637"/>
      <c r="L98" s="637"/>
      <c r="M98" s="637"/>
      <c r="N98" s="637"/>
      <c r="O98" s="637"/>
      <c r="P98" s="637"/>
      <c r="Q98" s="637"/>
      <c r="R98" s="637"/>
      <c r="S98" s="637"/>
      <c r="T98" s="637"/>
      <c r="U98" s="637"/>
      <c r="V98" s="637"/>
      <c r="W98" s="637"/>
      <c r="X98" s="637"/>
      <c r="Y98" s="637"/>
      <c r="Z98" s="637"/>
      <c r="AA98" s="637"/>
      <c r="AB98" s="637"/>
      <c r="AC98" s="637"/>
      <c r="AD98" s="637"/>
      <c r="AE98" s="637"/>
      <c r="AF98" s="640"/>
      <c r="AG98" s="640"/>
      <c r="AH98" s="640"/>
      <c r="AI98" s="640"/>
      <c r="AJ98" s="640"/>
      <c r="AK98" s="640"/>
      <c r="AL98" s="640"/>
      <c r="AM98" s="640"/>
      <c r="AN98" s="640"/>
      <c r="AO98" s="637"/>
      <c r="AP98" s="637"/>
      <c r="AQ98" s="637"/>
      <c r="AR98" s="637"/>
      <c r="AS98" s="637"/>
      <c r="AT98" s="637"/>
      <c r="AU98" s="637"/>
      <c r="AV98" s="637"/>
      <c r="AW98" s="637"/>
      <c r="AX98" s="637"/>
      <c r="AY98" s="637"/>
      <c r="AZ98" s="637"/>
      <c r="BA98" s="637"/>
      <c r="BB98" s="637"/>
      <c r="BC98" s="637"/>
      <c r="BD98" s="637"/>
      <c r="BE98" s="637"/>
      <c r="BF98" s="637"/>
      <c r="BG98" s="637"/>
      <c r="BH98" s="637"/>
      <c r="BI98" s="637"/>
      <c r="BJ98" s="637"/>
      <c r="BK98" s="637"/>
      <c r="BL98" s="637"/>
      <c r="BM98" s="637"/>
      <c r="BN98" s="637"/>
      <c r="BO98" s="637"/>
      <c r="BP98" s="637"/>
      <c r="BQ98" s="637"/>
      <c r="BR98" s="637"/>
      <c r="BS98" s="637"/>
    </row>
    <row r="99" spans="3:71" ht="3" customHeight="1">
      <c r="C99" s="338"/>
      <c r="D99" s="338"/>
      <c r="E99" s="338"/>
      <c r="F99" s="338"/>
      <c r="G99" s="338"/>
      <c r="H99" s="338"/>
      <c r="I99" s="338"/>
      <c r="J99" s="338"/>
      <c r="K99" s="338"/>
      <c r="L99" s="338"/>
      <c r="M99" s="338"/>
      <c r="N99" s="338"/>
      <c r="O99" s="338"/>
    </row>
    <row r="100" spans="3:71" ht="6" customHeight="1">
      <c r="C100" s="644" t="s">
        <v>185</v>
      </c>
      <c r="D100" s="644"/>
      <c r="E100" s="644"/>
      <c r="F100" s="644"/>
      <c r="G100" s="644"/>
      <c r="H100" s="644"/>
      <c r="I100" s="644"/>
      <c r="J100" s="644"/>
      <c r="K100" s="644"/>
      <c r="L100" s="640" t="s">
        <v>149</v>
      </c>
      <c r="M100" s="640"/>
      <c r="N100" s="640"/>
      <c r="O100" s="640"/>
      <c r="P100" s="640"/>
      <c r="Q100" s="640"/>
      <c r="R100" s="636" t="str">
        <f>+'INFO CLIENTE'!B53</f>
        <v>N/A</v>
      </c>
      <c r="S100" s="636"/>
      <c r="T100" s="636"/>
      <c r="U100" s="636"/>
      <c r="V100" s="636"/>
      <c r="W100" s="636"/>
      <c r="X100" s="636"/>
      <c r="Y100" s="636"/>
      <c r="Z100" s="636"/>
      <c r="AA100" s="636"/>
      <c r="AB100" s="636"/>
      <c r="AC100" s="636"/>
      <c r="AD100" s="636"/>
      <c r="AE100" s="636"/>
      <c r="AF100" s="636"/>
      <c r="AG100" s="636"/>
      <c r="AH100" s="636"/>
      <c r="AI100" s="636"/>
      <c r="AJ100" s="636"/>
      <c r="AK100" s="636"/>
      <c r="AL100" s="636"/>
      <c r="AM100" s="636"/>
      <c r="AN100" s="636"/>
      <c r="AO100" s="640" t="s">
        <v>150</v>
      </c>
      <c r="AP100" s="640"/>
      <c r="AQ100" s="640"/>
      <c r="AR100" s="640"/>
      <c r="AS100" s="640"/>
      <c r="AT100" s="640"/>
      <c r="AU100" s="636" t="str">
        <f>+'INFO CLIENTE'!B54</f>
        <v>N/A</v>
      </c>
      <c r="AV100" s="636"/>
      <c r="AW100" s="636"/>
      <c r="AX100" s="636"/>
      <c r="AY100" s="636"/>
      <c r="AZ100" s="636"/>
      <c r="BA100" s="636"/>
      <c r="BB100" s="636"/>
      <c r="BC100" s="636"/>
      <c r="BD100" s="636"/>
      <c r="BE100" s="636"/>
      <c r="BF100" s="636"/>
      <c r="BG100" s="636"/>
      <c r="BH100" s="636"/>
      <c r="BI100" s="636"/>
      <c r="BJ100" s="636"/>
      <c r="BK100" s="636"/>
      <c r="BL100" s="636"/>
      <c r="BM100" s="636"/>
      <c r="BN100" s="636"/>
      <c r="BO100" s="636"/>
      <c r="BP100" s="636"/>
      <c r="BQ100" s="636"/>
      <c r="BR100" s="636"/>
      <c r="BS100" s="636"/>
    </row>
    <row r="101" spans="3:71" ht="6.75" customHeight="1">
      <c r="C101" s="644"/>
      <c r="D101" s="644"/>
      <c r="E101" s="644"/>
      <c r="F101" s="644"/>
      <c r="G101" s="644"/>
      <c r="H101" s="644"/>
      <c r="I101" s="644"/>
      <c r="J101" s="644"/>
      <c r="K101" s="644"/>
      <c r="L101" s="640"/>
      <c r="M101" s="640"/>
      <c r="N101" s="640"/>
      <c r="O101" s="640"/>
      <c r="P101" s="640"/>
      <c r="Q101" s="640"/>
      <c r="R101" s="637"/>
      <c r="S101" s="637"/>
      <c r="T101" s="637"/>
      <c r="U101" s="637"/>
      <c r="V101" s="637"/>
      <c r="W101" s="637"/>
      <c r="X101" s="637"/>
      <c r="Y101" s="637"/>
      <c r="Z101" s="637"/>
      <c r="AA101" s="637"/>
      <c r="AB101" s="637"/>
      <c r="AC101" s="637"/>
      <c r="AD101" s="637"/>
      <c r="AE101" s="637"/>
      <c r="AF101" s="637"/>
      <c r="AG101" s="637"/>
      <c r="AH101" s="637"/>
      <c r="AI101" s="637"/>
      <c r="AJ101" s="637"/>
      <c r="AK101" s="637"/>
      <c r="AL101" s="637"/>
      <c r="AM101" s="637"/>
      <c r="AN101" s="637"/>
      <c r="AO101" s="640"/>
      <c r="AP101" s="640"/>
      <c r="AQ101" s="640"/>
      <c r="AR101" s="640"/>
      <c r="AS101" s="640"/>
      <c r="AT101" s="640"/>
      <c r="AU101" s="637"/>
      <c r="AV101" s="637"/>
      <c r="AW101" s="637"/>
      <c r="AX101" s="637"/>
      <c r="AY101" s="637"/>
      <c r="AZ101" s="637"/>
      <c r="BA101" s="637"/>
      <c r="BB101" s="637"/>
      <c r="BC101" s="637"/>
      <c r="BD101" s="637"/>
      <c r="BE101" s="637"/>
      <c r="BF101" s="637"/>
      <c r="BG101" s="637"/>
      <c r="BH101" s="637"/>
      <c r="BI101" s="637"/>
      <c r="BJ101" s="637"/>
      <c r="BK101" s="637"/>
      <c r="BL101" s="637"/>
      <c r="BM101" s="637"/>
      <c r="BN101" s="637"/>
      <c r="BO101" s="637"/>
      <c r="BP101" s="637"/>
      <c r="BQ101" s="637"/>
      <c r="BR101" s="637"/>
      <c r="BS101" s="637"/>
    </row>
    <row r="102" spans="3:71" ht="3" customHeight="1">
      <c r="C102" s="415"/>
      <c r="D102" s="415"/>
      <c r="E102" s="415"/>
      <c r="F102" s="415"/>
      <c r="G102" s="415"/>
      <c r="H102" s="415"/>
      <c r="I102" s="415"/>
      <c r="J102" s="416"/>
      <c r="K102" s="416"/>
      <c r="L102" s="416"/>
      <c r="M102" s="416"/>
      <c r="N102" s="416"/>
      <c r="O102" s="416"/>
      <c r="P102" s="416"/>
      <c r="Q102" s="416"/>
      <c r="R102" s="416"/>
      <c r="S102" s="416"/>
      <c r="T102" s="416"/>
      <c r="U102" s="416"/>
      <c r="V102" s="416"/>
      <c r="W102" s="416"/>
      <c r="X102" s="415"/>
      <c r="Y102" s="415"/>
      <c r="Z102" s="415"/>
      <c r="AA102" s="415"/>
      <c r="AB102" s="415"/>
      <c r="AC102" s="415"/>
      <c r="AD102" s="415"/>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c r="AY102" s="416"/>
      <c r="AZ102" s="416"/>
      <c r="BA102" s="416"/>
      <c r="BB102" s="416"/>
      <c r="BC102" s="416"/>
      <c r="BD102" s="416"/>
      <c r="BE102" s="416"/>
      <c r="BF102" s="416"/>
      <c r="BG102" s="416"/>
      <c r="BH102" s="416"/>
      <c r="BI102" s="416"/>
      <c r="BJ102" s="416"/>
      <c r="BK102" s="416"/>
      <c r="BL102" s="416"/>
      <c r="BM102" s="416"/>
      <c r="BN102" s="416"/>
      <c r="BO102" s="416"/>
      <c r="BP102" s="416"/>
      <c r="BQ102" s="416"/>
      <c r="BR102" s="416"/>
      <c r="BS102" s="416"/>
    </row>
    <row r="103" spans="3:71" ht="6" customHeight="1">
      <c r="C103" s="640" t="s">
        <v>151</v>
      </c>
      <c r="D103" s="640"/>
      <c r="E103" s="640"/>
      <c r="F103" s="640"/>
      <c r="G103" s="640"/>
      <c r="H103" s="640"/>
      <c r="I103" s="636" t="str">
        <f>+'INFO CLIENTE'!B51</f>
        <v>N/A</v>
      </c>
      <c r="J103" s="636"/>
      <c r="K103" s="636"/>
      <c r="L103" s="636"/>
      <c r="M103" s="636"/>
      <c r="N103" s="636"/>
      <c r="O103" s="636"/>
      <c r="P103" s="636"/>
      <c r="Q103" s="636"/>
      <c r="R103" s="636"/>
      <c r="S103" s="636"/>
      <c r="T103" s="636"/>
      <c r="U103" s="636"/>
      <c r="V103" s="636"/>
      <c r="W103" s="636"/>
      <c r="X103" s="636"/>
      <c r="Y103" s="636"/>
      <c r="Z103" s="636"/>
      <c r="AA103" s="636"/>
      <c r="AB103" s="636"/>
      <c r="AC103" s="636"/>
      <c r="AD103" s="636"/>
      <c r="AE103" s="636"/>
      <c r="AF103" s="636"/>
      <c r="AG103" s="636"/>
      <c r="AH103" s="636"/>
      <c r="AI103" s="636"/>
      <c r="AJ103" s="636"/>
      <c r="AK103" s="640" t="s">
        <v>152</v>
      </c>
      <c r="AL103" s="640"/>
      <c r="AM103" s="640"/>
      <c r="AN103" s="640"/>
      <c r="AO103" s="640"/>
      <c r="AP103" s="640"/>
      <c r="AQ103" s="636" t="str">
        <f>+'INFO CLIENTE'!B52</f>
        <v>N/A</v>
      </c>
      <c r="AR103" s="636"/>
      <c r="AS103" s="636"/>
      <c r="AT103" s="636"/>
      <c r="AU103" s="636"/>
      <c r="AV103" s="636"/>
      <c r="AW103" s="636"/>
      <c r="AX103" s="636"/>
      <c r="AY103" s="636"/>
      <c r="AZ103" s="636"/>
      <c r="BA103" s="636"/>
      <c r="BB103" s="636"/>
      <c r="BC103" s="636"/>
      <c r="BD103" s="636"/>
      <c r="BE103" s="636"/>
      <c r="BF103" s="636"/>
      <c r="BG103" s="636"/>
      <c r="BH103" s="636"/>
      <c r="BI103" s="643" t="s">
        <v>153</v>
      </c>
      <c r="BJ103" s="643"/>
      <c r="BK103" s="643"/>
    </row>
    <row r="104" spans="3:71" ht="6" customHeight="1">
      <c r="C104" s="640"/>
      <c r="D104" s="640"/>
      <c r="E104" s="640"/>
      <c r="F104" s="640"/>
      <c r="G104" s="640"/>
      <c r="H104" s="640"/>
      <c r="I104" s="637"/>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7"/>
      <c r="AK104" s="640"/>
      <c r="AL104" s="640"/>
      <c r="AM104" s="640"/>
      <c r="AN104" s="640"/>
      <c r="AO104" s="640"/>
      <c r="AP104" s="640"/>
      <c r="AQ104" s="637"/>
      <c r="AR104" s="637"/>
      <c r="AS104" s="637"/>
      <c r="AT104" s="637"/>
      <c r="AU104" s="637"/>
      <c r="AV104" s="637"/>
      <c r="AW104" s="637"/>
      <c r="AX104" s="637"/>
      <c r="AY104" s="637"/>
      <c r="AZ104" s="637"/>
      <c r="BA104" s="637"/>
      <c r="BB104" s="637"/>
      <c r="BC104" s="637"/>
      <c r="BD104" s="637"/>
      <c r="BE104" s="637"/>
      <c r="BF104" s="637"/>
      <c r="BG104" s="637"/>
      <c r="BH104" s="637"/>
      <c r="BI104" s="643"/>
      <c r="BJ104" s="643"/>
      <c r="BK104" s="643"/>
    </row>
    <row r="105" spans="3:71" ht="3" customHeight="1">
      <c r="C105" s="338"/>
      <c r="D105" s="338"/>
      <c r="E105" s="338"/>
      <c r="F105" s="338"/>
      <c r="G105" s="338"/>
      <c r="H105" s="338"/>
      <c r="I105" s="338"/>
      <c r="J105" s="338"/>
      <c r="K105" s="338"/>
      <c r="L105" s="338"/>
      <c r="M105" s="338"/>
      <c r="N105" s="338"/>
      <c r="O105" s="338"/>
    </row>
    <row r="106" spans="3:71" ht="6" customHeight="1">
      <c r="C106" s="640" t="s">
        <v>182</v>
      </c>
      <c r="D106" s="640"/>
      <c r="E106" s="640"/>
      <c r="F106" s="640"/>
      <c r="G106" s="640"/>
      <c r="H106" s="640"/>
      <c r="I106" s="640"/>
      <c r="J106" s="640"/>
      <c r="K106" s="636" t="str">
        <f>+'INFO CLIENTE'!B55</f>
        <v>N/A</v>
      </c>
      <c r="L106" s="636"/>
      <c r="M106" s="636"/>
      <c r="N106" s="636"/>
      <c r="O106" s="636"/>
      <c r="P106" s="636"/>
      <c r="Q106" s="636"/>
      <c r="R106" s="636"/>
      <c r="S106" s="636"/>
      <c r="T106" s="636"/>
      <c r="U106" s="636"/>
      <c r="V106" s="636"/>
      <c r="W106" s="636"/>
      <c r="X106" s="636"/>
      <c r="Y106" s="636"/>
      <c r="Z106" s="636"/>
      <c r="AA106" s="636"/>
      <c r="AB106" s="636"/>
      <c r="AC106" s="636"/>
      <c r="AD106" s="636"/>
      <c r="AE106" s="636"/>
      <c r="AF106" s="643" t="s">
        <v>174</v>
      </c>
      <c r="AG106" s="643"/>
      <c r="AH106" s="643"/>
      <c r="AI106" s="636" t="str">
        <f>+'INFO CLIENTE'!B56</f>
        <v>N/A</v>
      </c>
      <c r="AJ106" s="636"/>
      <c r="AK106" s="636"/>
      <c r="AL106" s="636"/>
      <c r="AM106" s="636"/>
      <c r="AN106" s="636"/>
      <c r="AO106" s="636"/>
      <c r="AP106" s="636"/>
      <c r="AQ106" s="636"/>
      <c r="AR106" s="636"/>
      <c r="AS106" s="636"/>
      <c r="AT106" s="636"/>
      <c r="AU106" s="636"/>
      <c r="AV106" s="636"/>
      <c r="AW106" s="636"/>
      <c r="AX106" s="636"/>
      <c r="AY106" s="636"/>
      <c r="AZ106" s="636"/>
      <c r="BA106" s="636"/>
      <c r="BB106" s="636"/>
      <c r="BC106" s="636"/>
      <c r="BD106" s="636"/>
      <c r="BE106" s="636"/>
      <c r="BF106" s="636"/>
      <c r="BG106" s="636"/>
      <c r="BH106" s="636"/>
      <c r="BI106" s="636"/>
      <c r="BJ106" s="636"/>
      <c r="BK106" s="636"/>
      <c r="BL106" s="636"/>
      <c r="BM106" s="636"/>
      <c r="BN106" s="636"/>
      <c r="BO106" s="636"/>
      <c r="BP106" s="636"/>
      <c r="BQ106" s="636"/>
      <c r="BR106" s="636"/>
      <c r="BS106" s="636"/>
    </row>
    <row r="107" spans="3:71" ht="6.75" customHeight="1">
      <c r="C107" s="640"/>
      <c r="D107" s="640"/>
      <c r="E107" s="640"/>
      <c r="F107" s="640"/>
      <c r="G107" s="640"/>
      <c r="H107" s="640"/>
      <c r="I107" s="640"/>
      <c r="J107" s="640"/>
      <c r="K107" s="637"/>
      <c r="L107" s="637"/>
      <c r="M107" s="637"/>
      <c r="N107" s="637"/>
      <c r="O107" s="637"/>
      <c r="P107" s="637"/>
      <c r="Q107" s="637"/>
      <c r="R107" s="637"/>
      <c r="S107" s="637"/>
      <c r="T107" s="637"/>
      <c r="U107" s="637"/>
      <c r="V107" s="637"/>
      <c r="W107" s="637"/>
      <c r="X107" s="637"/>
      <c r="Y107" s="637"/>
      <c r="Z107" s="637"/>
      <c r="AA107" s="637"/>
      <c r="AB107" s="637"/>
      <c r="AC107" s="637"/>
      <c r="AD107" s="637"/>
      <c r="AE107" s="637"/>
      <c r="AF107" s="643"/>
      <c r="AG107" s="643"/>
      <c r="AH107" s="643"/>
      <c r="AI107" s="637"/>
      <c r="AJ107" s="637"/>
      <c r="AK107" s="637"/>
      <c r="AL107" s="637"/>
      <c r="AM107" s="637"/>
      <c r="AN107" s="637"/>
      <c r="AO107" s="637"/>
      <c r="AP107" s="637"/>
      <c r="AQ107" s="637"/>
      <c r="AR107" s="637"/>
      <c r="AS107" s="637"/>
      <c r="AT107" s="637"/>
      <c r="AU107" s="637"/>
      <c r="AV107" s="637"/>
      <c r="AW107" s="637"/>
      <c r="AX107" s="637"/>
      <c r="AY107" s="637"/>
      <c r="AZ107" s="637"/>
      <c r="BA107" s="637"/>
      <c r="BB107" s="637"/>
      <c r="BC107" s="637"/>
      <c r="BD107" s="637"/>
      <c r="BE107" s="637"/>
      <c r="BF107" s="637"/>
      <c r="BG107" s="637"/>
      <c r="BH107" s="637"/>
      <c r="BI107" s="637"/>
      <c r="BJ107" s="637"/>
      <c r="BK107" s="637"/>
      <c r="BL107" s="637"/>
      <c r="BM107" s="637"/>
      <c r="BN107" s="637"/>
      <c r="BO107" s="637"/>
      <c r="BP107" s="637"/>
      <c r="BQ107" s="637"/>
      <c r="BR107" s="637"/>
      <c r="BS107" s="637"/>
    </row>
    <row r="108" spans="3:71" ht="3" customHeight="1">
      <c r="C108" s="415"/>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5"/>
      <c r="AZ108" s="416"/>
      <c r="BA108" s="416"/>
      <c r="BB108" s="416"/>
      <c r="BC108" s="415"/>
      <c r="BD108" s="415"/>
      <c r="BE108" s="415"/>
      <c r="BF108" s="415"/>
      <c r="BG108" s="415"/>
      <c r="BH108" s="415"/>
      <c r="BI108" s="415"/>
      <c r="BJ108" s="415"/>
      <c r="BK108" s="415"/>
      <c r="BL108" s="415"/>
      <c r="BM108" s="415"/>
      <c r="BN108" s="415"/>
      <c r="BO108" s="415"/>
      <c r="BP108" s="415"/>
      <c r="BQ108" s="415"/>
      <c r="BR108" s="415"/>
      <c r="BS108" s="415"/>
    </row>
    <row r="109" spans="3:71" ht="4.5" customHeight="1">
      <c r="C109" s="644" t="s">
        <v>355</v>
      </c>
      <c r="D109" s="644"/>
      <c r="E109" s="644"/>
      <c r="F109" s="644"/>
      <c r="G109" s="644"/>
      <c r="H109" s="644"/>
      <c r="I109" s="644"/>
      <c r="J109" s="644"/>
      <c r="K109" s="644"/>
      <c r="L109" s="644"/>
      <c r="M109" s="644"/>
      <c r="N109" s="644"/>
      <c r="O109" s="644"/>
    </row>
    <row r="110" spans="3:71" ht="4.5" customHeight="1">
      <c r="C110" s="644"/>
      <c r="D110" s="644"/>
      <c r="E110" s="644"/>
      <c r="F110" s="644"/>
      <c r="G110" s="644"/>
      <c r="H110" s="644"/>
      <c r="I110" s="644"/>
      <c r="J110" s="644"/>
      <c r="K110" s="644"/>
      <c r="L110" s="644"/>
      <c r="M110" s="644"/>
      <c r="N110" s="644"/>
      <c r="O110" s="644"/>
    </row>
    <row r="111" spans="3:71" ht="3" customHeight="1"/>
    <row r="112" spans="3:71" ht="6" customHeight="1">
      <c r="C112" s="640" t="s">
        <v>170</v>
      </c>
      <c r="D112" s="640"/>
      <c r="E112" s="640"/>
      <c r="F112" s="640"/>
      <c r="G112" s="640"/>
      <c r="H112" s="636" t="str">
        <f>+'INFO CLIENTE'!B57</f>
        <v>N/A</v>
      </c>
      <c r="I112" s="636"/>
      <c r="J112" s="636"/>
      <c r="K112" s="636"/>
      <c r="L112" s="636"/>
      <c r="M112" s="636"/>
      <c r="N112" s="636"/>
      <c r="O112" s="636"/>
      <c r="P112" s="636"/>
      <c r="Q112" s="636"/>
      <c r="R112" s="636"/>
      <c r="S112" s="636"/>
      <c r="T112" s="636"/>
      <c r="U112" s="636"/>
      <c r="V112" s="636"/>
      <c r="W112" s="636"/>
      <c r="X112" s="636"/>
      <c r="Y112" s="636"/>
      <c r="Z112" s="636"/>
      <c r="AA112" s="636"/>
      <c r="AB112" s="636"/>
      <c r="AD112" s="640" t="s">
        <v>171</v>
      </c>
      <c r="AE112" s="640"/>
      <c r="AF112" s="640"/>
      <c r="AG112" s="640"/>
      <c r="AH112" s="636" t="str">
        <f>+'INFO CLIENTE'!B58</f>
        <v>N/A</v>
      </c>
      <c r="AI112" s="636"/>
      <c r="AJ112" s="636"/>
      <c r="AK112" s="636"/>
      <c r="AL112" s="636"/>
      <c r="AM112" s="636"/>
      <c r="AN112" s="636"/>
      <c r="AO112" s="636"/>
      <c r="AP112" s="636"/>
      <c r="AQ112" s="636"/>
      <c r="AR112" s="636"/>
      <c r="AS112" s="636"/>
      <c r="AT112" s="636"/>
      <c r="AU112" s="636"/>
      <c r="AV112" s="636"/>
      <c r="AW112" s="636"/>
      <c r="AY112" s="643" t="s">
        <v>172</v>
      </c>
      <c r="AZ112" s="643"/>
      <c r="BA112" s="643"/>
      <c r="BB112" s="643"/>
      <c r="BC112" s="643"/>
      <c r="BD112" s="636" t="str">
        <f>+'INFO CLIENTE'!B59</f>
        <v>N/A</v>
      </c>
      <c r="BE112" s="636"/>
      <c r="BF112" s="636"/>
      <c r="BG112" s="636"/>
      <c r="BH112" s="636"/>
      <c r="BI112" s="636"/>
      <c r="BJ112" s="636"/>
      <c r="BK112" s="636"/>
      <c r="BL112" s="636"/>
      <c r="BM112" s="636"/>
      <c r="BN112" s="636"/>
      <c r="BO112" s="636"/>
      <c r="BP112" s="636"/>
      <c r="BQ112" s="636"/>
      <c r="BR112" s="636"/>
      <c r="BS112" s="636"/>
    </row>
    <row r="113" spans="2:71" ht="6.75" customHeight="1">
      <c r="C113" s="640"/>
      <c r="D113" s="640"/>
      <c r="E113" s="640"/>
      <c r="F113" s="640"/>
      <c r="G113" s="640"/>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D113" s="640"/>
      <c r="AE113" s="640"/>
      <c r="AF113" s="640"/>
      <c r="AG113" s="640"/>
      <c r="AH113" s="637"/>
      <c r="AI113" s="637"/>
      <c r="AJ113" s="637"/>
      <c r="AK113" s="637"/>
      <c r="AL113" s="637"/>
      <c r="AM113" s="637"/>
      <c r="AN113" s="637"/>
      <c r="AO113" s="637"/>
      <c r="AP113" s="637"/>
      <c r="AQ113" s="637"/>
      <c r="AR113" s="637"/>
      <c r="AS113" s="637"/>
      <c r="AT113" s="637"/>
      <c r="AU113" s="637"/>
      <c r="AV113" s="637"/>
      <c r="AW113" s="637"/>
      <c r="AY113" s="643"/>
      <c r="AZ113" s="643"/>
      <c r="BA113" s="643"/>
      <c r="BB113" s="643"/>
      <c r="BC113" s="643"/>
      <c r="BD113" s="637"/>
      <c r="BE113" s="637"/>
      <c r="BF113" s="637"/>
      <c r="BG113" s="637"/>
      <c r="BH113" s="637"/>
      <c r="BI113" s="637"/>
      <c r="BJ113" s="637"/>
      <c r="BK113" s="637"/>
      <c r="BL113" s="637"/>
      <c r="BM113" s="637"/>
      <c r="BN113" s="637"/>
      <c r="BO113" s="637"/>
      <c r="BP113" s="637"/>
      <c r="BQ113" s="637"/>
      <c r="BR113" s="637"/>
      <c r="BS113" s="637"/>
    </row>
    <row r="114" spans="2:71" ht="3.75" customHeight="1"/>
    <row r="115" spans="2:71" ht="6" customHeight="1">
      <c r="C115" s="640" t="s">
        <v>173</v>
      </c>
      <c r="D115" s="640"/>
      <c r="E115" s="640"/>
      <c r="F115" s="640"/>
      <c r="G115" s="640"/>
      <c r="H115" s="640"/>
      <c r="I115" s="640"/>
      <c r="J115" s="636" t="str">
        <f>+'INFO CLIENTE'!B60</f>
        <v>N/A</v>
      </c>
      <c r="K115" s="636"/>
      <c r="L115" s="636"/>
      <c r="M115" s="636"/>
      <c r="N115" s="636"/>
      <c r="O115" s="636"/>
      <c r="P115" s="636"/>
      <c r="Q115" s="636"/>
      <c r="R115" s="636"/>
      <c r="S115" s="636"/>
      <c r="T115" s="636"/>
      <c r="U115" s="636"/>
      <c r="V115" s="636"/>
      <c r="W115" s="636"/>
      <c r="X115" s="636"/>
      <c r="Y115" s="636"/>
      <c r="Z115" s="636"/>
      <c r="AA115" s="636"/>
      <c r="AB115" s="636"/>
      <c r="AC115" s="636"/>
      <c r="AD115" s="636"/>
      <c r="AE115" s="636"/>
      <c r="AF115" s="636"/>
      <c r="AG115" s="636"/>
      <c r="AH115" s="636"/>
      <c r="AI115" s="636"/>
      <c r="AJ115" s="636"/>
      <c r="AK115" s="636"/>
      <c r="AL115" s="636"/>
      <c r="AM115" s="636"/>
      <c r="AN115" s="636"/>
      <c r="AO115" s="636"/>
      <c r="AP115" s="636"/>
      <c r="AQ115" s="636"/>
      <c r="AR115" s="636"/>
      <c r="AS115" s="636"/>
      <c r="AT115" s="636"/>
      <c r="AU115" s="636"/>
      <c r="AV115" s="636"/>
      <c r="AW115" s="636"/>
      <c r="AX115" s="636"/>
      <c r="AY115" s="636"/>
      <c r="AZ115" s="636"/>
      <c r="BA115" s="636"/>
      <c r="BB115" s="636"/>
      <c r="BC115" s="636"/>
      <c r="BD115" s="636"/>
      <c r="BE115" s="636"/>
      <c r="BF115" s="636"/>
      <c r="BG115" s="636"/>
      <c r="BH115" s="636"/>
      <c r="BI115" s="636"/>
      <c r="BJ115" s="636"/>
      <c r="BK115" s="636"/>
      <c r="BL115" s="636"/>
      <c r="BM115" s="636"/>
      <c r="BN115" s="636"/>
      <c r="BO115" s="636"/>
      <c r="BP115" s="636"/>
      <c r="BQ115" s="636"/>
      <c r="BR115" s="636"/>
      <c r="BS115" s="636"/>
    </row>
    <row r="116" spans="2:71" ht="6.75" customHeight="1">
      <c r="C116" s="640"/>
      <c r="D116" s="640"/>
      <c r="E116" s="640"/>
      <c r="F116" s="640"/>
      <c r="G116" s="640"/>
      <c r="H116" s="640"/>
      <c r="I116" s="640"/>
      <c r="J116" s="637"/>
      <c r="K116" s="637"/>
      <c r="L116" s="637"/>
      <c r="M116" s="637"/>
      <c r="N116" s="637"/>
      <c r="O116" s="637"/>
      <c r="P116" s="637"/>
      <c r="Q116" s="637"/>
      <c r="R116" s="637"/>
      <c r="S116" s="637"/>
      <c r="T116" s="637"/>
      <c r="U116" s="637"/>
      <c r="V116" s="637"/>
      <c r="W116" s="637"/>
      <c r="X116" s="637"/>
      <c r="Y116" s="637"/>
      <c r="Z116" s="637"/>
      <c r="AA116" s="637"/>
      <c r="AB116" s="637"/>
      <c r="AC116" s="637"/>
      <c r="AD116" s="637"/>
      <c r="AE116" s="637"/>
      <c r="AF116" s="637"/>
      <c r="AG116" s="637"/>
      <c r="AH116" s="637"/>
      <c r="AI116" s="637"/>
      <c r="AJ116" s="637"/>
      <c r="AK116" s="637"/>
      <c r="AL116" s="637"/>
      <c r="AM116" s="637"/>
      <c r="AN116" s="637"/>
      <c r="AO116" s="637"/>
      <c r="AP116" s="637"/>
      <c r="AQ116" s="637"/>
      <c r="AR116" s="637"/>
      <c r="AS116" s="637"/>
      <c r="AT116" s="637"/>
      <c r="AU116" s="637"/>
      <c r="AV116" s="637"/>
      <c r="AW116" s="637"/>
      <c r="AX116" s="637"/>
      <c r="AY116" s="637"/>
      <c r="AZ116" s="637"/>
      <c r="BA116" s="637"/>
      <c r="BB116" s="637"/>
      <c r="BC116" s="637"/>
      <c r="BD116" s="637"/>
      <c r="BE116" s="637"/>
      <c r="BF116" s="637"/>
      <c r="BG116" s="637"/>
      <c r="BH116" s="637"/>
      <c r="BI116" s="637"/>
      <c r="BJ116" s="637"/>
      <c r="BK116" s="637"/>
      <c r="BL116" s="637"/>
      <c r="BM116" s="637"/>
      <c r="BN116" s="637"/>
      <c r="BO116" s="637"/>
      <c r="BP116" s="637"/>
      <c r="BQ116" s="637"/>
      <c r="BR116" s="637"/>
      <c r="BS116" s="637"/>
    </row>
    <row r="117" spans="2:71" ht="3.75" customHeight="1">
      <c r="C117" s="415"/>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15"/>
      <c r="AY117" s="415"/>
      <c r="AZ117" s="415"/>
      <c r="BA117" s="415"/>
      <c r="BB117" s="415"/>
      <c r="BC117" s="415"/>
      <c r="BD117" s="415"/>
      <c r="BE117" s="415"/>
      <c r="BF117" s="415"/>
      <c r="BG117" s="415"/>
      <c r="BH117" s="415"/>
      <c r="BI117" s="415"/>
      <c r="BJ117" s="415"/>
      <c r="BK117" s="415"/>
      <c r="BL117" s="415"/>
      <c r="BM117" s="415"/>
      <c r="BN117" s="415"/>
      <c r="BO117" s="415"/>
      <c r="BP117" s="415"/>
      <c r="BQ117" s="415"/>
      <c r="BR117" s="415"/>
      <c r="BS117" s="415"/>
    </row>
    <row r="118" spans="2:71" ht="6" customHeight="1">
      <c r="C118" s="640" t="s">
        <v>175</v>
      </c>
      <c r="D118" s="640"/>
      <c r="E118" s="640"/>
      <c r="F118" s="636" t="str">
        <f>+'INFO CLIENTE'!B61</f>
        <v>N/A</v>
      </c>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6"/>
      <c r="AD118" s="636"/>
      <c r="AE118" s="636"/>
      <c r="AF118" s="636"/>
      <c r="AG118" s="636"/>
      <c r="AH118" s="636"/>
      <c r="AI118" s="636"/>
      <c r="AJ118" s="636"/>
      <c r="AK118" s="636"/>
      <c r="AL118" s="636"/>
      <c r="AM118" s="636"/>
      <c r="AN118" s="636"/>
      <c r="AO118" s="636"/>
      <c r="AP118" s="636"/>
      <c r="AQ118" s="636"/>
      <c r="AR118" s="636"/>
      <c r="AS118" s="636"/>
      <c r="AT118" s="636"/>
      <c r="AU118" s="636"/>
      <c r="AV118" s="636"/>
      <c r="AW118" s="636"/>
      <c r="AX118" s="636"/>
      <c r="AY118" s="636"/>
      <c r="AZ118" s="636"/>
      <c r="BA118" s="636"/>
      <c r="BB118" s="636"/>
      <c r="BC118" s="640" t="s">
        <v>174</v>
      </c>
      <c r="BD118" s="640"/>
      <c r="BE118" s="636" t="str">
        <f>+'INFO CLIENTE'!B56</f>
        <v>N/A</v>
      </c>
      <c r="BF118" s="636"/>
      <c r="BG118" s="636"/>
      <c r="BH118" s="636"/>
      <c r="BI118" s="636"/>
      <c r="BJ118" s="636"/>
      <c r="BK118" s="636"/>
      <c r="BL118" s="636"/>
      <c r="BM118" s="636"/>
      <c r="BN118" s="636"/>
      <c r="BO118" s="636"/>
      <c r="BP118" s="636"/>
      <c r="BQ118" s="636"/>
      <c r="BR118" s="636"/>
      <c r="BS118" s="636"/>
    </row>
    <row r="119" spans="2:71" ht="6.75" customHeight="1">
      <c r="C119" s="640"/>
      <c r="D119" s="640"/>
      <c r="E119" s="640"/>
      <c r="F119" s="637"/>
      <c r="G119" s="637"/>
      <c r="H119" s="637"/>
      <c r="I119" s="637"/>
      <c r="J119" s="637"/>
      <c r="K119" s="637"/>
      <c r="L119" s="637"/>
      <c r="M119" s="637"/>
      <c r="N119" s="637"/>
      <c r="O119" s="637"/>
      <c r="P119" s="637"/>
      <c r="Q119" s="637"/>
      <c r="R119" s="637"/>
      <c r="S119" s="637"/>
      <c r="T119" s="637"/>
      <c r="U119" s="637"/>
      <c r="V119" s="637"/>
      <c r="W119" s="637"/>
      <c r="X119" s="637"/>
      <c r="Y119" s="637"/>
      <c r="Z119" s="637"/>
      <c r="AA119" s="637"/>
      <c r="AB119" s="637"/>
      <c r="AC119" s="637"/>
      <c r="AD119" s="637"/>
      <c r="AE119" s="637"/>
      <c r="AF119" s="637"/>
      <c r="AG119" s="637"/>
      <c r="AH119" s="637"/>
      <c r="AI119" s="637"/>
      <c r="AJ119" s="637"/>
      <c r="AK119" s="637"/>
      <c r="AL119" s="637"/>
      <c r="AM119" s="637"/>
      <c r="AN119" s="637"/>
      <c r="AO119" s="637"/>
      <c r="AP119" s="637"/>
      <c r="AQ119" s="637"/>
      <c r="AR119" s="637"/>
      <c r="AS119" s="637"/>
      <c r="AT119" s="637"/>
      <c r="AU119" s="637"/>
      <c r="AV119" s="637"/>
      <c r="AW119" s="637"/>
      <c r="AX119" s="637"/>
      <c r="AY119" s="637"/>
      <c r="AZ119" s="637"/>
      <c r="BA119" s="637"/>
      <c r="BB119" s="637"/>
      <c r="BC119" s="640"/>
      <c r="BD119" s="640"/>
      <c r="BE119" s="637"/>
      <c r="BF119" s="637"/>
      <c r="BG119" s="637"/>
      <c r="BH119" s="637"/>
      <c r="BI119" s="637"/>
      <c r="BJ119" s="637"/>
      <c r="BK119" s="637"/>
      <c r="BL119" s="637"/>
      <c r="BM119" s="637"/>
      <c r="BN119" s="637"/>
      <c r="BO119" s="637"/>
      <c r="BP119" s="637"/>
      <c r="BQ119" s="637"/>
      <c r="BR119" s="637"/>
      <c r="BS119" s="637"/>
    </row>
    <row r="120" spans="2:71" ht="9" customHeight="1">
      <c r="C120" s="415"/>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15"/>
      <c r="AE120" s="415"/>
      <c r="AF120" s="415"/>
      <c r="AG120" s="415"/>
      <c r="AH120" s="415"/>
      <c r="AI120" s="415"/>
      <c r="AJ120" s="415"/>
      <c r="AK120" s="415"/>
      <c r="AL120" s="415"/>
      <c r="AM120" s="415"/>
      <c r="AN120" s="415"/>
      <c r="AO120" s="415"/>
      <c r="AP120" s="415"/>
      <c r="AQ120" s="415"/>
      <c r="AR120" s="415"/>
      <c r="AS120" s="415"/>
      <c r="AT120" s="415"/>
      <c r="AU120" s="415"/>
      <c r="AV120" s="415"/>
      <c r="AW120" s="415"/>
      <c r="AX120" s="415"/>
      <c r="AY120" s="415"/>
      <c r="AZ120" s="415"/>
      <c r="BA120" s="415"/>
      <c r="BB120" s="415"/>
      <c r="BC120" s="415"/>
      <c r="BD120" s="415"/>
      <c r="BE120" s="415"/>
      <c r="BF120" s="415"/>
      <c r="BG120" s="415"/>
      <c r="BH120" s="415"/>
      <c r="BI120" s="415"/>
      <c r="BJ120" s="415"/>
      <c r="BK120" s="415"/>
      <c r="BL120" s="415"/>
      <c r="BM120" s="415"/>
      <c r="BN120" s="415"/>
      <c r="BO120" s="415"/>
      <c r="BP120" s="415"/>
      <c r="BQ120" s="415"/>
      <c r="BR120" s="415"/>
      <c r="BS120" s="415"/>
    </row>
    <row r="121" spans="2:71" ht="3.75" customHeight="1">
      <c r="B121" s="638" t="s">
        <v>187</v>
      </c>
      <c r="C121" s="638"/>
      <c r="D121" s="638"/>
      <c r="E121" s="638"/>
      <c r="F121" s="638"/>
      <c r="G121" s="638"/>
      <c r="H121" s="638"/>
      <c r="I121" s="638"/>
      <c r="J121" s="638"/>
      <c r="K121" s="638"/>
      <c r="L121" s="638"/>
      <c r="M121" s="638"/>
      <c r="N121" s="638"/>
      <c r="O121" s="638"/>
      <c r="P121" s="638"/>
      <c r="Q121" s="638"/>
      <c r="R121" s="638"/>
      <c r="S121" s="638"/>
      <c r="T121" s="638"/>
      <c r="U121" s="638"/>
      <c r="V121" s="638"/>
      <c r="W121" s="638"/>
      <c r="X121" s="638"/>
      <c r="Y121" s="638"/>
      <c r="Z121" s="638"/>
      <c r="AA121" s="638"/>
      <c r="AB121" s="638"/>
      <c r="AC121" s="638"/>
      <c r="AD121" s="638"/>
      <c r="AE121" s="638"/>
      <c r="AF121" s="638"/>
      <c r="AG121" s="638"/>
      <c r="AH121" s="638"/>
      <c r="AI121" s="638"/>
      <c r="AJ121" s="638"/>
      <c r="AK121" s="638"/>
      <c r="AL121" s="638"/>
      <c r="AM121" s="638"/>
      <c r="AN121" s="638"/>
      <c r="AO121" s="638"/>
      <c r="AP121" s="638"/>
      <c r="AQ121" s="638"/>
      <c r="AR121" s="638"/>
      <c r="AS121" s="638"/>
      <c r="AT121" s="638"/>
      <c r="AU121" s="638"/>
      <c r="AV121" s="638"/>
      <c r="AW121" s="638"/>
      <c r="AX121" s="638"/>
      <c r="AY121" s="638"/>
      <c r="AZ121" s="638"/>
      <c r="BA121" s="638"/>
      <c r="BB121" s="638"/>
      <c r="BC121" s="638"/>
      <c r="BD121" s="638"/>
      <c r="BE121" s="638"/>
      <c r="BF121" s="638"/>
      <c r="BG121" s="638"/>
      <c r="BH121" s="638"/>
      <c r="BI121" s="638"/>
      <c r="BJ121" s="638"/>
      <c r="BK121" s="638"/>
      <c r="BL121" s="638"/>
      <c r="BM121" s="638"/>
      <c r="BN121" s="638"/>
      <c r="BO121" s="638"/>
      <c r="BP121" s="638"/>
      <c r="BQ121" s="638"/>
      <c r="BR121" s="638"/>
      <c r="BS121" s="638"/>
    </row>
    <row r="122" spans="2:71" ht="3.75" customHeight="1">
      <c r="B122" s="638"/>
      <c r="C122" s="638"/>
      <c r="D122" s="638"/>
      <c r="E122" s="638"/>
      <c r="F122" s="638"/>
      <c r="G122" s="638"/>
      <c r="H122" s="638"/>
      <c r="I122" s="638"/>
      <c r="J122" s="638"/>
      <c r="K122" s="638"/>
      <c r="L122" s="638"/>
      <c r="M122" s="638"/>
      <c r="N122" s="638"/>
      <c r="O122" s="638"/>
      <c r="P122" s="638"/>
      <c r="Q122" s="638"/>
      <c r="R122" s="638"/>
      <c r="S122" s="638"/>
      <c r="T122" s="638"/>
      <c r="U122" s="638"/>
      <c r="V122" s="638"/>
      <c r="W122" s="638"/>
      <c r="X122" s="638"/>
      <c r="Y122" s="638"/>
      <c r="Z122" s="638"/>
      <c r="AA122" s="638"/>
      <c r="AB122" s="638"/>
      <c r="AC122" s="638"/>
      <c r="AD122" s="638"/>
      <c r="AE122" s="638"/>
      <c r="AF122" s="638"/>
      <c r="AG122" s="638"/>
      <c r="AH122" s="638"/>
      <c r="AI122" s="638"/>
      <c r="AJ122" s="638"/>
      <c r="AK122" s="638"/>
      <c r="AL122" s="638"/>
      <c r="AM122" s="638"/>
      <c r="AN122" s="638"/>
      <c r="AO122" s="638"/>
      <c r="AP122" s="638"/>
      <c r="AQ122" s="638"/>
      <c r="AR122" s="638"/>
      <c r="AS122" s="638"/>
      <c r="AT122" s="638"/>
      <c r="AU122" s="638"/>
      <c r="AV122" s="638"/>
      <c r="AW122" s="638"/>
      <c r="AX122" s="638"/>
      <c r="AY122" s="638"/>
      <c r="AZ122" s="638"/>
      <c r="BA122" s="638"/>
      <c r="BB122" s="638"/>
      <c r="BC122" s="638"/>
      <c r="BD122" s="638"/>
      <c r="BE122" s="638"/>
      <c r="BF122" s="638"/>
      <c r="BG122" s="638"/>
      <c r="BH122" s="638"/>
      <c r="BI122" s="638"/>
      <c r="BJ122" s="638"/>
      <c r="BK122" s="638"/>
      <c r="BL122" s="638"/>
      <c r="BM122" s="638"/>
      <c r="BN122" s="638"/>
      <c r="BO122" s="638"/>
      <c r="BP122" s="638"/>
      <c r="BQ122" s="638"/>
      <c r="BR122" s="638"/>
      <c r="BS122" s="638"/>
    </row>
    <row r="123" spans="2:71" ht="12" customHeight="1">
      <c r="B123" s="638"/>
      <c r="C123" s="638"/>
      <c r="D123" s="638"/>
      <c r="E123" s="638"/>
      <c r="F123" s="638"/>
      <c r="G123" s="638"/>
      <c r="H123" s="638"/>
      <c r="I123" s="638"/>
      <c r="J123" s="638"/>
      <c r="K123" s="638"/>
      <c r="L123" s="638"/>
      <c r="M123" s="638"/>
      <c r="N123" s="638"/>
      <c r="O123" s="638"/>
      <c r="P123" s="638"/>
      <c r="Q123" s="638"/>
      <c r="R123" s="638"/>
      <c r="S123" s="638"/>
      <c r="T123" s="638"/>
      <c r="U123" s="638"/>
      <c r="V123" s="638"/>
      <c r="W123" s="638"/>
      <c r="X123" s="638"/>
      <c r="Y123" s="638"/>
      <c r="Z123" s="638"/>
      <c r="AA123" s="638"/>
      <c r="AB123" s="638"/>
      <c r="AC123" s="638"/>
      <c r="AD123" s="638"/>
      <c r="AE123" s="638"/>
      <c r="AF123" s="638"/>
      <c r="AG123" s="638"/>
      <c r="AH123" s="638"/>
      <c r="AI123" s="638"/>
      <c r="AJ123" s="638"/>
      <c r="AK123" s="638"/>
      <c r="AL123" s="638"/>
      <c r="AM123" s="638"/>
      <c r="AN123" s="638"/>
      <c r="AO123" s="638"/>
      <c r="AP123" s="638"/>
      <c r="AQ123" s="638"/>
      <c r="AR123" s="638"/>
      <c r="AS123" s="638"/>
      <c r="AT123" s="638"/>
      <c r="AU123" s="638"/>
      <c r="AV123" s="638"/>
      <c r="AW123" s="638"/>
      <c r="AX123" s="638"/>
      <c r="AY123" s="638"/>
      <c r="AZ123" s="638"/>
      <c r="BA123" s="638"/>
      <c r="BB123" s="638"/>
      <c r="BC123" s="638"/>
      <c r="BD123" s="638"/>
      <c r="BE123" s="638"/>
      <c r="BF123" s="638"/>
      <c r="BG123" s="638"/>
      <c r="BH123" s="638"/>
      <c r="BI123" s="638"/>
      <c r="BJ123" s="638"/>
      <c r="BK123" s="638"/>
      <c r="BL123" s="638"/>
      <c r="BM123" s="638"/>
      <c r="BN123" s="638"/>
      <c r="BO123" s="638"/>
      <c r="BP123" s="638"/>
      <c r="BQ123" s="638"/>
      <c r="BR123" s="638"/>
      <c r="BS123" s="638"/>
    </row>
    <row r="124" spans="2:71" ht="11.25" customHeight="1">
      <c r="B124" s="642" t="s">
        <v>346</v>
      </c>
      <c r="C124" s="642"/>
      <c r="D124" s="639" t="s">
        <v>188</v>
      </c>
      <c r="E124" s="639"/>
      <c r="F124" s="639"/>
      <c r="G124" s="639"/>
      <c r="H124" s="639"/>
      <c r="I124" s="639"/>
      <c r="J124" s="639"/>
      <c r="K124" s="639"/>
      <c r="L124" s="639"/>
      <c r="M124" s="639"/>
      <c r="N124" s="639"/>
      <c r="O124" s="639"/>
      <c r="P124" s="639"/>
      <c r="Q124" s="639"/>
      <c r="R124" s="639"/>
      <c r="S124" s="639"/>
      <c r="T124" s="639"/>
      <c r="W124" s="642" t="s">
        <v>347</v>
      </c>
      <c r="X124" s="642"/>
      <c r="Y124" s="642"/>
      <c r="Z124" s="642"/>
      <c r="AA124" s="642"/>
      <c r="AB124" s="642"/>
      <c r="AC124" s="642"/>
      <c r="AD124" s="642"/>
      <c r="AE124" s="642"/>
      <c r="AF124" s="642"/>
      <c r="AG124" s="642"/>
      <c r="AH124" s="642"/>
      <c r="AI124" s="642"/>
      <c r="AJ124" s="642"/>
      <c r="AK124" s="642"/>
      <c r="AL124" s="642"/>
      <c r="AM124" s="642"/>
      <c r="AN124" s="642"/>
      <c r="AO124" s="642"/>
      <c r="AP124" s="642"/>
      <c r="AQ124" s="340"/>
      <c r="AR124" s="340"/>
      <c r="AS124" s="340"/>
      <c r="AT124" s="340"/>
    </row>
    <row r="125" spans="2:71" ht="6.75" customHeight="1">
      <c r="B125" s="642"/>
      <c r="C125" s="642"/>
      <c r="D125" s="639"/>
      <c r="E125" s="639"/>
      <c r="F125" s="639"/>
      <c r="G125" s="639"/>
      <c r="H125" s="639"/>
      <c r="I125" s="639"/>
      <c r="J125" s="639"/>
      <c r="K125" s="639"/>
      <c r="L125" s="639"/>
      <c r="M125" s="639"/>
      <c r="N125" s="639"/>
      <c r="O125" s="639"/>
      <c r="P125" s="639"/>
      <c r="Q125" s="639"/>
      <c r="R125" s="639"/>
      <c r="S125" s="639"/>
      <c r="T125" s="639"/>
      <c r="W125" s="642"/>
      <c r="X125" s="642"/>
      <c r="Y125" s="642"/>
      <c r="Z125" s="642"/>
      <c r="AA125" s="642"/>
      <c r="AB125" s="642"/>
      <c r="AC125" s="642"/>
      <c r="AD125" s="642"/>
      <c r="AE125" s="642"/>
      <c r="AF125" s="642"/>
      <c r="AG125" s="642"/>
      <c r="AH125" s="642"/>
      <c r="AI125" s="642"/>
      <c r="AJ125" s="642"/>
      <c r="AK125" s="642"/>
      <c r="AL125" s="642"/>
      <c r="AM125" s="642"/>
      <c r="AN125" s="642"/>
      <c r="AO125" s="642"/>
      <c r="AP125" s="642"/>
      <c r="AQ125" s="340"/>
      <c r="AR125" s="340"/>
      <c r="AS125" s="340"/>
      <c r="AT125" s="340"/>
    </row>
    <row r="126" spans="2:71" ht="3.75" customHeight="1">
      <c r="B126" s="642" t="s">
        <v>348</v>
      </c>
      <c r="C126" s="642"/>
      <c r="D126" s="639" t="s">
        <v>189</v>
      </c>
      <c r="E126" s="639"/>
      <c r="F126" s="639"/>
      <c r="G126" s="639"/>
      <c r="H126" s="639"/>
      <c r="I126" s="639"/>
      <c r="J126" s="639"/>
      <c r="K126" s="639"/>
      <c r="L126" s="639"/>
      <c r="M126" s="639"/>
      <c r="N126" s="639"/>
      <c r="O126" s="639"/>
      <c r="P126" s="639"/>
      <c r="Q126" s="639"/>
      <c r="R126" s="639"/>
      <c r="S126" s="639"/>
      <c r="T126" s="425"/>
      <c r="U126" s="425"/>
      <c r="V126" s="425"/>
      <c r="W126" s="425"/>
      <c r="X126" s="425"/>
      <c r="Y126" s="425"/>
      <c r="Z126" s="425"/>
      <c r="AA126" s="425"/>
      <c r="AB126" s="425"/>
      <c r="AC126" s="425"/>
      <c r="AD126" s="425"/>
      <c r="AE126" s="425"/>
      <c r="AF126" s="425"/>
      <c r="AG126" s="425"/>
      <c r="AH126" s="425"/>
      <c r="AK126" s="416"/>
      <c r="AL126" s="416"/>
      <c r="AM126" s="416"/>
      <c r="AN126" s="416"/>
    </row>
    <row r="127" spans="2:71" ht="5.25" customHeight="1">
      <c r="B127" s="642"/>
      <c r="C127" s="642"/>
      <c r="D127" s="639"/>
      <c r="E127" s="639"/>
      <c r="F127" s="639"/>
      <c r="G127" s="639"/>
      <c r="H127" s="639"/>
      <c r="I127" s="639"/>
      <c r="J127" s="639"/>
      <c r="K127" s="639"/>
      <c r="L127" s="639"/>
      <c r="M127" s="639"/>
      <c r="N127" s="639"/>
      <c r="O127" s="639"/>
      <c r="P127" s="639"/>
      <c r="Q127" s="639"/>
      <c r="R127" s="639"/>
      <c r="S127" s="639"/>
      <c r="T127" s="340"/>
      <c r="U127" s="425"/>
      <c r="V127" s="425"/>
      <c r="W127" s="425"/>
      <c r="X127" s="425"/>
      <c r="Y127" s="425"/>
      <c r="Z127" s="425"/>
      <c r="AA127" s="425"/>
      <c r="AB127" s="425"/>
      <c r="AC127" s="425"/>
      <c r="AD127" s="425"/>
      <c r="AE127" s="425"/>
      <c r="AF127" s="425"/>
      <c r="AG127" s="425"/>
      <c r="AH127" s="425"/>
    </row>
    <row r="128" spans="2:71" ht="5.25" customHeight="1">
      <c r="B128" s="642"/>
      <c r="C128" s="642"/>
      <c r="D128" s="639"/>
      <c r="E128" s="639"/>
      <c r="F128" s="639"/>
      <c r="G128" s="639"/>
      <c r="H128" s="639"/>
      <c r="I128" s="639"/>
      <c r="J128" s="639"/>
      <c r="K128" s="639"/>
      <c r="L128" s="639"/>
      <c r="M128" s="639"/>
      <c r="N128" s="639"/>
      <c r="O128" s="639"/>
      <c r="P128" s="639"/>
      <c r="Q128" s="639"/>
      <c r="R128" s="639"/>
      <c r="S128" s="639"/>
      <c r="T128" s="340"/>
      <c r="U128" s="425"/>
      <c r="V128" s="425"/>
      <c r="W128" s="425"/>
      <c r="X128" s="425"/>
      <c r="Y128" s="425"/>
      <c r="Z128" s="425"/>
      <c r="AA128" s="425"/>
      <c r="AB128" s="425"/>
      <c r="AC128" s="425"/>
      <c r="AD128" s="425"/>
      <c r="AE128" s="425"/>
      <c r="AF128" s="425"/>
      <c r="AG128" s="425"/>
      <c r="AH128" s="425"/>
    </row>
    <row r="129" spans="2:68" ht="3.75" customHeight="1">
      <c r="B129" s="642" t="s">
        <v>349</v>
      </c>
      <c r="C129" s="642"/>
      <c r="D129" s="639" t="s">
        <v>191</v>
      </c>
      <c r="E129" s="639"/>
      <c r="F129" s="639"/>
      <c r="G129" s="639"/>
      <c r="H129" s="639"/>
      <c r="I129" s="639"/>
      <c r="J129" s="639"/>
      <c r="K129" s="639"/>
      <c r="L129" s="639"/>
      <c r="M129" s="639"/>
      <c r="N129" s="639"/>
      <c r="O129" s="639"/>
      <c r="P129" s="639"/>
      <c r="Q129" s="639"/>
      <c r="R129" s="639"/>
    </row>
    <row r="130" spans="2:68" ht="6.75" customHeight="1">
      <c r="B130" s="642"/>
      <c r="C130" s="642"/>
      <c r="D130" s="639"/>
      <c r="E130" s="639"/>
      <c r="F130" s="639"/>
      <c r="G130" s="639"/>
      <c r="H130" s="639"/>
      <c r="I130" s="639"/>
      <c r="J130" s="639"/>
      <c r="K130" s="639"/>
      <c r="L130" s="639"/>
      <c r="M130" s="639"/>
      <c r="N130" s="639"/>
      <c r="O130" s="639"/>
      <c r="P130" s="639"/>
      <c r="Q130" s="639"/>
      <c r="R130" s="639"/>
      <c r="S130" s="425"/>
      <c r="T130" s="425"/>
      <c r="U130" s="425"/>
      <c r="V130" s="425"/>
      <c r="W130" s="425"/>
      <c r="X130" s="425"/>
      <c r="Y130" s="425"/>
      <c r="Z130" s="425"/>
      <c r="AA130" s="425"/>
      <c r="AB130" s="425"/>
      <c r="AC130" s="425"/>
      <c r="AD130" s="425"/>
      <c r="AE130" s="425"/>
      <c r="AF130" s="425"/>
      <c r="AG130" s="425"/>
      <c r="AH130" s="425"/>
    </row>
    <row r="131" spans="2:68" ht="5.25" customHeight="1">
      <c r="B131" s="642"/>
      <c r="C131" s="642"/>
      <c r="D131" s="639"/>
      <c r="E131" s="639"/>
      <c r="F131" s="639"/>
      <c r="G131" s="639"/>
      <c r="H131" s="639"/>
      <c r="I131" s="639"/>
      <c r="J131" s="639"/>
      <c r="K131" s="639"/>
      <c r="L131" s="639"/>
      <c r="M131" s="639"/>
      <c r="N131" s="639"/>
      <c r="O131" s="639"/>
      <c r="P131" s="639"/>
      <c r="Q131" s="639"/>
      <c r="R131" s="639"/>
      <c r="S131" s="425"/>
      <c r="T131" s="425"/>
      <c r="U131" s="425"/>
      <c r="V131" s="425"/>
      <c r="W131" s="425"/>
      <c r="X131" s="425"/>
      <c r="Y131" s="425"/>
      <c r="Z131" s="425"/>
      <c r="AA131" s="425"/>
      <c r="AB131" s="425"/>
      <c r="AC131" s="425"/>
      <c r="AD131" s="425"/>
      <c r="AE131" s="425"/>
      <c r="AF131" s="425"/>
      <c r="AG131" s="425"/>
      <c r="AH131" s="425"/>
      <c r="AN131" s="425"/>
      <c r="AO131" s="425"/>
      <c r="AP131" s="425"/>
      <c r="AQ131" s="425"/>
      <c r="AR131" s="425"/>
      <c r="AS131" s="425"/>
      <c r="AT131" s="425"/>
      <c r="AU131" s="425"/>
      <c r="AV131" s="425"/>
      <c r="AW131" s="425"/>
      <c r="AX131" s="425"/>
    </row>
    <row r="132" spans="2:68" ht="3.75" customHeight="1">
      <c r="I132" s="425"/>
      <c r="J132" s="425"/>
      <c r="K132" s="425"/>
      <c r="L132" s="425"/>
      <c r="M132" s="425"/>
      <c r="N132" s="425"/>
      <c r="O132" s="425"/>
      <c r="P132" s="425"/>
      <c r="Q132" s="425"/>
      <c r="R132" s="425"/>
      <c r="S132" s="425"/>
      <c r="T132" s="425"/>
      <c r="U132" s="425"/>
      <c r="V132" s="425"/>
      <c r="W132" s="425"/>
      <c r="X132" s="425"/>
      <c r="Y132" s="425"/>
      <c r="Z132" s="425"/>
      <c r="AA132" s="425"/>
      <c r="AB132" s="425"/>
      <c r="AC132" s="425"/>
      <c r="AD132" s="425"/>
      <c r="AE132" s="425"/>
      <c r="AF132" s="425"/>
      <c r="AG132" s="425"/>
      <c r="AH132" s="425"/>
      <c r="AN132" s="425"/>
      <c r="AO132" s="425"/>
      <c r="AP132" s="425"/>
      <c r="AQ132" s="425"/>
      <c r="AR132" s="425"/>
      <c r="AS132" s="425"/>
      <c r="AT132" s="425"/>
      <c r="AU132" s="425"/>
      <c r="AV132" s="425"/>
      <c r="AW132" s="425"/>
      <c r="AX132" s="425"/>
    </row>
    <row r="133" spans="2:68" ht="2.25" customHeight="1">
      <c r="B133" s="642" t="s">
        <v>350</v>
      </c>
      <c r="C133" s="642"/>
      <c r="AN133" s="425"/>
      <c r="AO133" s="425"/>
      <c r="AP133" s="425"/>
      <c r="AQ133" s="425"/>
      <c r="AR133" s="425"/>
      <c r="AS133" s="425"/>
      <c r="AT133" s="425"/>
      <c r="AU133" s="425"/>
      <c r="AV133" s="425"/>
      <c r="AW133" s="425"/>
      <c r="AX133" s="425"/>
      <c r="AY133" s="340"/>
      <c r="AZ133" s="340"/>
      <c r="BA133" s="340"/>
      <c r="BB133" s="340"/>
      <c r="BC133" s="340"/>
      <c r="BD133" s="340"/>
      <c r="BE133" s="340"/>
      <c r="BF133" s="340"/>
      <c r="BG133" s="340"/>
      <c r="BH133" s="340"/>
      <c r="BI133" s="340"/>
      <c r="BJ133" s="340"/>
      <c r="BK133" s="340"/>
      <c r="BL133" s="340"/>
    </row>
    <row r="134" spans="2:68" ht="4.5" customHeight="1">
      <c r="B134" s="642"/>
      <c r="C134" s="642"/>
      <c r="D134" s="639" t="s">
        <v>351</v>
      </c>
      <c r="E134" s="639"/>
      <c r="F134" s="639"/>
      <c r="G134" s="639"/>
      <c r="H134" s="639"/>
      <c r="I134" s="639"/>
      <c r="J134" s="639"/>
      <c r="K134" s="639"/>
      <c r="L134" s="639"/>
      <c r="M134" s="639"/>
      <c r="N134" s="639"/>
      <c r="O134" s="639"/>
      <c r="P134" s="639"/>
      <c r="Q134" s="639"/>
      <c r="R134" s="639"/>
      <c r="AN134" s="425"/>
      <c r="AO134" s="425"/>
      <c r="AP134" s="425"/>
      <c r="AQ134" s="425"/>
      <c r="AR134" s="425"/>
      <c r="AS134" s="425"/>
      <c r="AT134" s="425"/>
      <c r="AU134" s="425"/>
      <c r="AV134" s="425"/>
      <c r="AW134" s="425"/>
      <c r="AX134" s="425"/>
      <c r="AY134" s="340"/>
      <c r="AZ134" s="340"/>
      <c r="BA134" s="340"/>
      <c r="BB134" s="340"/>
      <c r="BC134" s="340"/>
      <c r="BD134" s="340"/>
      <c r="BE134" s="340"/>
      <c r="BF134" s="340"/>
      <c r="BG134" s="340"/>
      <c r="BH134" s="340"/>
      <c r="BI134" s="340"/>
      <c r="BJ134" s="340"/>
      <c r="BK134" s="340"/>
      <c r="BL134" s="340"/>
    </row>
    <row r="135" spans="2:68" ht="6.75" customHeight="1">
      <c r="B135" s="642"/>
      <c r="C135" s="642"/>
      <c r="D135" s="639"/>
      <c r="E135" s="639"/>
      <c r="F135" s="639"/>
      <c r="G135" s="639"/>
      <c r="H135" s="639"/>
      <c r="I135" s="639"/>
      <c r="J135" s="639"/>
      <c r="K135" s="639"/>
      <c r="L135" s="639"/>
      <c r="M135" s="639"/>
      <c r="N135" s="639"/>
      <c r="O135" s="639"/>
      <c r="P135" s="639"/>
      <c r="Q135" s="639"/>
      <c r="R135" s="639"/>
      <c r="S135" s="425"/>
      <c r="T135" s="425"/>
      <c r="U135" s="425"/>
      <c r="V135" s="425"/>
      <c r="Z135" s="425"/>
      <c r="AA135" s="425"/>
      <c r="AB135" s="425"/>
      <c r="AC135" s="425"/>
      <c r="AD135" s="425"/>
      <c r="AE135" s="425"/>
      <c r="AF135" s="425"/>
      <c r="AG135" s="425"/>
      <c r="AH135" s="425"/>
    </row>
    <row r="136" spans="2:68" ht="4.5" customHeight="1">
      <c r="B136" s="437"/>
      <c r="C136" s="437"/>
      <c r="D136" s="438"/>
      <c r="E136" s="438"/>
      <c r="F136" s="438"/>
      <c r="G136" s="438"/>
      <c r="H136" s="438"/>
      <c r="I136" s="438"/>
      <c r="J136" s="438"/>
      <c r="K136" s="438"/>
      <c r="L136" s="438"/>
      <c r="M136" s="438"/>
      <c r="N136" s="438"/>
      <c r="O136" s="438"/>
      <c r="P136" s="438"/>
      <c r="Q136" s="438"/>
      <c r="R136" s="438"/>
      <c r="S136" s="425"/>
      <c r="T136" s="425"/>
      <c r="U136" s="425"/>
      <c r="V136" s="425"/>
      <c r="Z136" s="425"/>
      <c r="AA136" s="425"/>
      <c r="AB136" s="425"/>
      <c r="AC136" s="425"/>
      <c r="AD136" s="425"/>
      <c r="AE136" s="425"/>
      <c r="AF136" s="425"/>
      <c r="AG136" s="425"/>
      <c r="AH136" s="425"/>
    </row>
    <row r="137" spans="2:68" ht="3.75" customHeight="1"/>
    <row r="138" spans="2:68" ht="6" customHeight="1">
      <c r="B138" s="643" t="s">
        <v>194</v>
      </c>
      <c r="C138" s="643"/>
      <c r="D138" s="643"/>
      <c r="E138" s="658"/>
      <c r="F138" s="658"/>
      <c r="G138" s="658"/>
      <c r="H138" s="658"/>
      <c r="I138" s="658"/>
      <c r="J138" s="658"/>
      <c r="K138" s="658"/>
      <c r="L138" s="658"/>
      <c r="M138" s="658"/>
      <c r="N138" s="658"/>
      <c r="O138" s="658"/>
      <c r="P138" s="658"/>
      <c r="Q138" s="658"/>
      <c r="R138" s="658"/>
      <c r="S138" s="658"/>
      <c r="T138" s="658"/>
      <c r="U138" s="658"/>
      <c r="V138" s="658"/>
      <c r="W138" s="658"/>
      <c r="X138" s="658"/>
      <c r="Y138" s="425"/>
      <c r="Z138" s="425"/>
      <c r="AA138" s="425"/>
      <c r="AB138" s="425"/>
      <c r="AC138" s="425"/>
      <c r="AD138" s="425"/>
      <c r="AE138" s="425"/>
      <c r="AF138" s="425"/>
      <c r="AG138" s="425"/>
      <c r="AH138" s="425"/>
    </row>
    <row r="139" spans="2:68" ht="6" customHeight="1">
      <c r="B139" s="643"/>
      <c r="C139" s="643"/>
      <c r="D139" s="643"/>
      <c r="E139" s="659"/>
      <c r="F139" s="659"/>
      <c r="G139" s="659"/>
      <c r="H139" s="659"/>
      <c r="I139" s="659"/>
      <c r="J139" s="659"/>
      <c r="K139" s="659"/>
      <c r="L139" s="659"/>
      <c r="M139" s="659"/>
      <c r="N139" s="659"/>
      <c r="O139" s="659"/>
      <c r="P139" s="659"/>
      <c r="Q139" s="659"/>
      <c r="R139" s="659"/>
      <c r="S139" s="659"/>
      <c r="T139" s="659"/>
      <c r="U139" s="659"/>
      <c r="V139" s="659"/>
      <c r="W139" s="659"/>
      <c r="X139" s="659"/>
      <c r="Y139" s="425"/>
      <c r="Z139" s="425"/>
      <c r="AA139" s="425"/>
      <c r="AB139" s="425"/>
      <c r="AC139" s="425"/>
      <c r="AD139" s="425"/>
      <c r="AE139" s="425"/>
      <c r="AF139" s="425"/>
      <c r="AG139" s="425"/>
      <c r="AH139" s="425"/>
    </row>
    <row r="140" spans="2:68" ht="3" customHeight="1">
      <c r="K140" s="425"/>
      <c r="L140" s="425"/>
      <c r="M140" s="425"/>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row>
    <row r="141" spans="2:68" ht="3" customHeight="1"/>
    <row r="142" spans="2:68" ht="3" customHeight="1"/>
    <row r="143" spans="2:68" ht="3.75" customHeight="1">
      <c r="C143" s="644" t="s">
        <v>199</v>
      </c>
      <c r="D143" s="644"/>
      <c r="E143" s="644"/>
      <c r="F143" s="644"/>
      <c r="G143" s="644"/>
      <c r="H143" s="644"/>
      <c r="I143" s="644"/>
      <c r="J143" s="644"/>
      <c r="K143" s="644"/>
      <c r="L143" s="644"/>
      <c r="N143" s="640" t="s">
        <v>200</v>
      </c>
      <c r="O143" s="640"/>
      <c r="P143" s="640"/>
      <c r="Q143" s="640"/>
      <c r="V143" s="643" t="s">
        <v>201</v>
      </c>
      <c r="W143" s="643"/>
      <c r="X143" s="643"/>
      <c r="Y143" s="643"/>
      <c r="Z143" s="643"/>
      <c r="AG143" s="640" t="s">
        <v>202</v>
      </c>
      <c r="AH143" s="640"/>
      <c r="AI143" s="640"/>
      <c r="AJ143" s="640"/>
      <c r="AK143" s="640"/>
      <c r="AQ143" s="640" t="s">
        <v>203</v>
      </c>
      <c r="AR143" s="640"/>
      <c r="AS143" s="640"/>
      <c r="AT143" s="640"/>
      <c r="AU143" s="640"/>
      <c r="AV143" s="640"/>
      <c r="BA143" s="643" t="s">
        <v>204</v>
      </c>
      <c r="BB143" s="643"/>
      <c r="BC143" s="643"/>
      <c r="BD143" s="643"/>
      <c r="BM143" s="643"/>
      <c r="BN143" s="643"/>
      <c r="BO143" s="643"/>
      <c r="BP143" s="643"/>
    </row>
    <row r="144" spans="2:68" ht="3.75" customHeight="1">
      <c r="C144" s="644"/>
      <c r="D144" s="644"/>
      <c r="E144" s="644"/>
      <c r="F144" s="644"/>
      <c r="G144" s="644"/>
      <c r="H144" s="644"/>
      <c r="I144" s="644"/>
      <c r="J144" s="644"/>
      <c r="K144" s="644"/>
      <c r="L144" s="644"/>
      <c r="N144" s="640"/>
      <c r="O144" s="640"/>
      <c r="P144" s="640"/>
      <c r="Q144" s="640"/>
      <c r="V144" s="643"/>
      <c r="W144" s="643"/>
      <c r="X144" s="643"/>
      <c r="Y144" s="643"/>
      <c r="Z144" s="643"/>
      <c r="AG144" s="640"/>
      <c r="AH144" s="640"/>
      <c r="AI144" s="640"/>
      <c r="AJ144" s="640"/>
      <c r="AK144" s="640"/>
      <c r="AQ144" s="640"/>
      <c r="AR144" s="640"/>
      <c r="AS144" s="640"/>
      <c r="AT144" s="640"/>
      <c r="AU144" s="640"/>
      <c r="AV144" s="640"/>
      <c r="BA144" s="643"/>
      <c r="BB144" s="643"/>
      <c r="BC144" s="643"/>
      <c r="BD144" s="643"/>
      <c r="BM144" s="643"/>
      <c r="BN144" s="643"/>
      <c r="BO144" s="643"/>
      <c r="BP144" s="643"/>
    </row>
    <row r="145" spans="2:71" ht="5.25" customHeight="1">
      <c r="C145" s="417"/>
      <c r="D145" s="417"/>
      <c r="E145" s="417"/>
      <c r="F145" s="417"/>
      <c r="G145" s="417"/>
      <c r="H145" s="417"/>
      <c r="I145" s="417"/>
      <c r="J145" s="417"/>
      <c r="K145" s="417"/>
      <c r="L145" s="417"/>
      <c r="N145" s="415"/>
      <c r="O145" s="415"/>
      <c r="P145" s="415"/>
      <c r="Q145" s="415"/>
      <c r="V145" s="416"/>
      <c r="W145" s="416"/>
      <c r="X145" s="416"/>
      <c r="Y145" s="416"/>
      <c r="Z145" s="416"/>
      <c r="AG145" s="415"/>
      <c r="AH145" s="415"/>
      <c r="AI145" s="415"/>
      <c r="AJ145" s="415"/>
      <c r="AK145" s="415"/>
      <c r="AQ145" s="415"/>
      <c r="AR145" s="415"/>
      <c r="AS145" s="415"/>
      <c r="AT145" s="415"/>
      <c r="AU145" s="415"/>
      <c r="AV145" s="415"/>
      <c r="BC145" s="415"/>
      <c r="BD145" s="415"/>
      <c r="BE145" s="415"/>
      <c r="BF145" s="415"/>
      <c r="BG145" s="415"/>
      <c r="BM145" s="416"/>
      <c r="BN145" s="416"/>
      <c r="BO145" s="416"/>
      <c r="BP145" s="416"/>
    </row>
    <row r="146" spans="2:71" ht="5.25" customHeight="1">
      <c r="C146" s="417"/>
      <c r="D146" s="417"/>
      <c r="E146" s="417"/>
      <c r="F146" s="417"/>
      <c r="G146" s="417"/>
      <c r="H146" s="417"/>
      <c r="I146" s="417"/>
      <c r="J146" s="417"/>
      <c r="K146" s="417"/>
      <c r="L146" s="417"/>
      <c r="N146" s="415"/>
      <c r="O146" s="415"/>
      <c r="P146" s="415"/>
      <c r="Q146" s="415"/>
      <c r="V146" s="416"/>
      <c r="W146" s="416"/>
      <c r="X146" s="416"/>
      <c r="Y146" s="416"/>
      <c r="Z146" s="416"/>
      <c r="AG146" s="415"/>
      <c r="AH146" s="415"/>
      <c r="AI146" s="415"/>
      <c r="AJ146" s="415"/>
      <c r="AK146" s="415"/>
      <c r="AQ146" s="415"/>
      <c r="AR146" s="415"/>
      <c r="AS146" s="415"/>
      <c r="AT146" s="415"/>
      <c r="AU146" s="415"/>
      <c r="AV146" s="415"/>
      <c r="BC146" s="415"/>
      <c r="BD146" s="415"/>
      <c r="BE146" s="415"/>
      <c r="BF146" s="415"/>
      <c r="BG146" s="415"/>
      <c r="BM146" s="416"/>
      <c r="BN146" s="416"/>
      <c r="BO146" s="416"/>
      <c r="BP146" s="416"/>
    </row>
    <row r="147" spans="2:71" ht="5.25" customHeight="1">
      <c r="C147" s="417"/>
      <c r="D147" s="417"/>
      <c r="E147" s="417"/>
      <c r="F147" s="417"/>
      <c r="G147" s="417"/>
      <c r="H147" s="417"/>
      <c r="I147" s="417"/>
      <c r="J147" s="417"/>
      <c r="K147" s="417"/>
      <c r="L147" s="417"/>
      <c r="N147" s="415"/>
      <c r="O147" s="415"/>
      <c r="P147" s="415"/>
      <c r="Q147" s="415"/>
      <c r="V147" s="416"/>
      <c r="W147" s="416"/>
      <c r="X147" s="416"/>
      <c r="Y147" s="416"/>
      <c r="Z147" s="416"/>
      <c r="AG147" s="415"/>
      <c r="AH147" s="415"/>
      <c r="AI147" s="415"/>
      <c r="AJ147" s="415"/>
      <c r="AK147" s="415"/>
      <c r="AQ147" s="415"/>
      <c r="AR147" s="415"/>
      <c r="AS147" s="415"/>
      <c r="AT147" s="415"/>
      <c r="AU147" s="415"/>
      <c r="AV147" s="415"/>
      <c r="BC147" s="415"/>
      <c r="BD147" s="415"/>
      <c r="BE147" s="415"/>
      <c r="BF147" s="415"/>
      <c r="BG147" s="415"/>
      <c r="BM147" s="416"/>
      <c r="BN147" s="416"/>
      <c r="BO147" s="416"/>
      <c r="BP147" s="416"/>
    </row>
    <row r="148" spans="2:71" ht="3.75" customHeight="1">
      <c r="B148" s="638" t="s">
        <v>205</v>
      </c>
      <c r="C148" s="638"/>
      <c r="D148" s="638"/>
      <c r="E148" s="638"/>
      <c r="F148" s="638"/>
      <c r="G148" s="638"/>
      <c r="H148" s="638"/>
      <c r="I148" s="638"/>
      <c r="J148" s="638"/>
      <c r="K148" s="638"/>
      <c r="L148" s="638"/>
      <c r="M148" s="638"/>
      <c r="N148" s="638"/>
      <c r="O148" s="638"/>
      <c r="P148" s="638"/>
      <c r="Q148" s="638"/>
      <c r="R148" s="638"/>
      <c r="S148" s="638"/>
      <c r="T148" s="638"/>
      <c r="U148" s="638"/>
      <c r="V148" s="638"/>
      <c r="W148" s="638"/>
      <c r="X148" s="638"/>
      <c r="Y148" s="638"/>
      <c r="Z148" s="638"/>
      <c r="AA148" s="638"/>
      <c r="AB148" s="638"/>
      <c r="AC148" s="638"/>
      <c r="AD148" s="638"/>
      <c r="AE148" s="638"/>
      <c r="AF148" s="638"/>
      <c r="AG148" s="638"/>
      <c r="AH148" s="638"/>
      <c r="AI148" s="638"/>
      <c r="AJ148" s="638"/>
      <c r="AK148" s="638"/>
      <c r="AL148" s="638"/>
      <c r="AM148" s="638"/>
      <c r="AN148" s="638"/>
      <c r="AO148" s="638"/>
      <c r="AP148" s="638"/>
      <c r="AQ148" s="638"/>
      <c r="AR148" s="638"/>
      <c r="AS148" s="638"/>
      <c r="AT148" s="638"/>
      <c r="AU148" s="638"/>
      <c r="AV148" s="638"/>
      <c r="AW148" s="638"/>
      <c r="AX148" s="638"/>
      <c r="AY148" s="638"/>
      <c r="AZ148" s="638"/>
      <c r="BA148" s="638"/>
      <c r="BB148" s="638"/>
      <c r="BC148" s="638"/>
      <c r="BD148" s="638"/>
      <c r="BE148" s="638"/>
      <c r="BF148" s="638"/>
      <c r="BG148" s="638"/>
      <c r="BH148" s="638"/>
      <c r="BI148" s="638"/>
      <c r="BJ148" s="638"/>
      <c r="BK148" s="638"/>
      <c r="BL148" s="638"/>
      <c r="BM148" s="638"/>
      <c r="BN148" s="638"/>
      <c r="BO148" s="638"/>
      <c r="BP148" s="638"/>
      <c r="BQ148" s="638"/>
      <c r="BR148" s="638"/>
      <c r="BS148" s="638"/>
    </row>
    <row r="149" spans="2:71" ht="3.75" customHeight="1">
      <c r="B149" s="638"/>
      <c r="C149" s="638"/>
      <c r="D149" s="638"/>
      <c r="E149" s="638"/>
      <c r="F149" s="638"/>
      <c r="G149" s="638"/>
      <c r="H149" s="638"/>
      <c r="I149" s="638"/>
      <c r="J149" s="638"/>
      <c r="K149" s="638"/>
      <c r="L149" s="638"/>
      <c r="M149" s="638"/>
      <c r="N149" s="638"/>
      <c r="O149" s="638"/>
      <c r="P149" s="638"/>
      <c r="Q149" s="638"/>
      <c r="R149" s="638"/>
      <c r="S149" s="638"/>
      <c r="T149" s="638"/>
      <c r="U149" s="638"/>
      <c r="V149" s="638"/>
      <c r="W149" s="638"/>
      <c r="X149" s="638"/>
      <c r="Y149" s="638"/>
      <c r="Z149" s="638"/>
      <c r="AA149" s="638"/>
      <c r="AB149" s="638"/>
      <c r="AC149" s="638"/>
      <c r="AD149" s="638"/>
      <c r="AE149" s="638"/>
      <c r="AF149" s="638"/>
      <c r="AG149" s="638"/>
      <c r="AH149" s="638"/>
      <c r="AI149" s="638"/>
      <c r="AJ149" s="638"/>
      <c r="AK149" s="638"/>
      <c r="AL149" s="638"/>
      <c r="AM149" s="638"/>
      <c r="AN149" s="638"/>
      <c r="AO149" s="638"/>
      <c r="AP149" s="638"/>
      <c r="AQ149" s="638"/>
      <c r="AR149" s="638"/>
      <c r="AS149" s="638"/>
      <c r="AT149" s="638"/>
      <c r="AU149" s="638"/>
      <c r="AV149" s="638"/>
      <c r="AW149" s="638"/>
      <c r="AX149" s="638"/>
      <c r="AY149" s="638"/>
      <c r="AZ149" s="638"/>
      <c r="BA149" s="638"/>
      <c r="BB149" s="638"/>
      <c r="BC149" s="638"/>
      <c r="BD149" s="638"/>
      <c r="BE149" s="638"/>
      <c r="BF149" s="638"/>
      <c r="BG149" s="638"/>
      <c r="BH149" s="638"/>
      <c r="BI149" s="638"/>
      <c r="BJ149" s="638"/>
      <c r="BK149" s="638"/>
      <c r="BL149" s="638"/>
      <c r="BM149" s="638"/>
      <c r="BN149" s="638"/>
      <c r="BO149" s="638"/>
      <c r="BP149" s="638"/>
      <c r="BQ149" s="638"/>
      <c r="BR149" s="638"/>
      <c r="BS149" s="638"/>
    </row>
    <row r="150" spans="2:71" ht="12" customHeight="1">
      <c r="B150" s="638"/>
      <c r="C150" s="638"/>
      <c r="D150" s="638"/>
      <c r="E150" s="638"/>
      <c r="F150" s="638"/>
      <c r="G150" s="638"/>
      <c r="H150" s="638"/>
      <c r="I150" s="638"/>
      <c r="J150" s="638"/>
      <c r="K150" s="638"/>
      <c r="L150" s="638"/>
      <c r="M150" s="638"/>
      <c r="N150" s="638"/>
      <c r="O150" s="638"/>
      <c r="P150" s="638"/>
      <c r="Q150" s="638"/>
      <c r="R150" s="638"/>
      <c r="S150" s="638"/>
      <c r="T150" s="638"/>
      <c r="U150" s="638"/>
      <c r="V150" s="638"/>
      <c r="W150" s="638"/>
      <c r="X150" s="638"/>
      <c r="Y150" s="638"/>
      <c r="Z150" s="638"/>
      <c r="AA150" s="638"/>
      <c r="AB150" s="638"/>
      <c r="AC150" s="638"/>
      <c r="AD150" s="638"/>
      <c r="AE150" s="638"/>
      <c r="AF150" s="638"/>
      <c r="AG150" s="638"/>
      <c r="AH150" s="638"/>
      <c r="AI150" s="638"/>
      <c r="AJ150" s="638"/>
      <c r="AK150" s="638"/>
      <c r="AL150" s="638"/>
      <c r="AM150" s="638"/>
      <c r="AN150" s="638"/>
      <c r="AO150" s="638"/>
      <c r="AP150" s="638"/>
      <c r="AQ150" s="638"/>
      <c r="AR150" s="638"/>
      <c r="AS150" s="638"/>
      <c r="AT150" s="638"/>
      <c r="AU150" s="638"/>
      <c r="AV150" s="638"/>
      <c r="AW150" s="638"/>
      <c r="AX150" s="638"/>
      <c r="AY150" s="638"/>
      <c r="AZ150" s="638"/>
      <c r="BA150" s="638"/>
      <c r="BB150" s="638"/>
      <c r="BC150" s="638"/>
      <c r="BD150" s="638"/>
      <c r="BE150" s="638"/>
      <c r="BF150" s="638"/>
      <c r="BG150" s="638"/>
      <c r="BH150" s="638"/>
      <c r="BI150" s="638"/>
      <c r="BJ150" s="638"/>
      <c r="BK150" s="638"/>
      <c r="BL150" s="638"/>
      <c r="BM150" s="638"/>
      <c r="BN150" s="638"/>
      <c r="BO150" s="638"/>
      <c r="BP150" s="638"/>
      <c r="BQ150" s="638"/>
      <c r="BR150" s="638"/>
      <c r="BS150" s="638"/>
    </row>
    <row r="151" spans="2:71" ht="3" customHeight="1"/>
    <row r="152" spans="2:71" ht="4.5" customHeight="1">
      <c r="C152" s="644" t="s">
        <v>206</v>
      </c>
      <c r="D152" s="644"/>
      <c r="E152" s="644"/>
      <c r="F152" s="644"/>
      <c r="G152" s="644"/>
      <c r="M152" s="644" t="s">
        <v>207</v>
      </c>
      <c r="N152" s="644"/>
      <c r="O152" s="644"/>
      <c r="P152" s="644"/>
      <c r="Q152" s="338"/>
      <c r="V152" s="644" t="s">
        <v>208</v>
      </c>
      <c r="W152" s="644"/>
      <c r="X152" s="644"/>
      <c r="Y152" s="644"/>
      <c r="Z152" s="644"/>
      <c r="AF152" s="644" t="s">
        <v>209</v>
      </c>
      <c r="AG152" s="644"/>
      <c r="AH152" s="644"/>
      <c r="AI152" s="644"/>
      <c r="AJ152" s="644"/>
      <c r="AP152" s="640" t="s">
        <v>210</v>
      </c>
      <c r="AQ152" s="640"/>
      <c r="AR152" s="640"/>
      <c r="AS152" s="640"/>
      <c r="AT152" s="640"/>
      <c r="AU152" s="640"/>
      <c r="AV152" s="640"/>
      <c r="AW152" s="660">
        <v>45665</v>
      </c>
      <c r="AX152" s="661"/>
      <c r="AY152" s="661"/>
      <c r="AZ152" s="661"/>
      <c r="BA152" s="661"/>
      <c r="BB152" s="661"/>
      <c r="BC152" s="661"/>
      <c r="BD152" s="661"/>
      <c r="BE152" s="661"/>
      <c r="BF152" s="661"/>
      <c r="BG152" s="640" t="s">
        <v>211</v>
      </c>
      <c r="BH152" s="640"/>
      <c r="BI152" s="640"/>
      <c r="BJ152" s="660"/>
      <c r="BK152" s="661"/>
      <c r="BL152" s="661"/>
      <c r="BM152" s="661"/>
      <c r="BN152" s="661"/>
      <c r="BO152" s="661"/>
      <c r="BP152" s="661"/>
      <c r="BQ152" s="661"/>
      <c r="BR152" s="661"/>
      <c r="BS152" s="661"/>
    </row>
    <row r="153" spans="2:71" ht="6.75" customHeight="1">
      <c r="C153" s="644"/>
      <c r="D153" s="644"/>
      <c r="E153" s="644"/>
      <c r="F153" s="644"/>
      <c r="G153" s="644"/>
      <c r="M153" s="644"/>
      <c r="N153" s="644"/>
      <c r="O153" s="644"/>
      <c r="P153" s="644"/>
      <c r="Q153" s="338"/>
      <c r="V153" s="644"/>
      <c r="W153" s="644"/>
      <c r="X153" s="644"/>
      <c r="Y153" s="644"/>
      <c r="Z153" s="644"/>
      <c r="AF153" s="644"/>
      <c r="AG153" s="644"/>
      <c r="AH153" s="644"/>
      <c r="AI153" s="644"/>
      <c r="AJ153" s="644"/>
      <c r="AP153" s="640"/>
      <c r="AQ153" s="640"/>
      <c r="AR153" s="640"/>
      <c r="AS153" s="640"/>
      <c r="AT153" s="640"/>
      <c r="AU153" s="640"/>
      <c r="AV153" s="640"/>
      <c r="AW153" s="662"/>
      <c r="AX153" s="662"/>
      <c r="AY153" s="662"/>
      <c r="AZ153" s="662"/>
      <c r="BA153" s="662"/>
      <c r="BB153" s="662"/>
      <c r="BC153" s="662"/>
      <c r="BD153" s="662"/>
      <c r="BE153" s="662"/>
      <c r="BF153" s="662"/>
      <c r="BG153" s="640"/>
      <c r="BH153" s="640"/>
      <c r="BI153" s="640"/>
      <c r="BJ153" s="662"/>
      <c r="BK153" s="662"/>
      <c r="BL153" s="662"/>
      <c r="BM153" s="662"/>
      <c r="BN153" s="662"/>
      <c r="BO153" s="662"/>
      <c r="BP153" s="662"/>
      <c r="BQ153" s="662"/>
      <c r="BR153" s="662"/>
      <c r="BS153" s="662"/>
    </row>
    <row r="154" spans="2:71" ht="3" customHeight="1"/>
    <row r="155" spans="2:71" ht="4.5" customHeight="1">
      <c r="C155" s="643" t="s">
        <v>212</v>
      </c>
      <c r="D155" s="643"/>
      <c r="E155" s="643"/>
      <c r="F155" s="643"/>
      <c r="G155" s="643"/>
      <c r="H155" s="643"/>
      <c r="I155" s="643"/>
      <c r="J155" s="643"/>
      <c r="K155" s="643"/>
      <c r="L155" s="636" t="str">
        <f>+'INFO CLIENTE'!B66</f>
        <v>N/A</v>
      </c>
      <c r="M155" s="636"/>
      <c r="N155" s="636"/>
      <c r="O155" s="636"/>
      <c r="P155" s="636"/>
      <c r="Q155" s="636"/>
      <c r="R155" s="636"/>
      <c r="S155" s="636"/>
      <c r="T155" s="636"/>
      <c r="U155" s="636"/>
      <c r="V155" s="636"/>
      <c r="W155" s="636"/>
      <c r="X155" s="636"/>
      <c r="Y155" s="636"/>
      <c r="Z155" s="636"/>
      <c r="AA155" s="636"/>
      <c r="AB155" s="636"/>
      <c r="AC155" s="636"/>
      <c r="AD155" s="636"/>
      <c r="AE155" s="636"/>
      <c r="AF155" s="636"/>
      <c r="AG155" s="636"/>
      <c r="AH155" s="640" t="s">
        <v>147</v>
      </c>
      <c r="AI155" s="640"/>
      <c r="AJ155" s="640"/>
      <c r="AK155" s="640"/>
      <c r="AL155" s="640"/>
      <c r="AM155" s="640"/>
      <c r="AN155" s="640"/>
      <c r="AO155" s="636" t="str">
        <f>+'INFO CLIENTE'!B67</f>
        <v>N/A</v>
      </c>
      <c r="AP155" s="636"/>
      <c r="AQ155" s="636"/>
      <c r="AR155" s="636"/>
      <c r="AS155" s="636"/>
      <c r="AT155" s="636"/>
      <c r="AU155" s="636"/>
      <c r="AV155" s="636"/>
      <c r="AW155" s="636"/>
      <c r="AX155" s="636"/>
      <c r="AY155" s="636"/>
      <c r="AZ155" s="636"/>
      <c r="BA155" s="636"/>
      <c r="BB155" s="636"/>
      <c r="BC155" s="636"/>
      <c r="BD155" s="643" t="s">
        <v>213</v>
      </c>
      <c r="BE155" s="643"/>
      <c r="BF155" s="643"/>
      <c r="BG155" s="643"/>
      <c r="BH155" s="643"/>
      <c r="BI155" s="643"/>
      <c r="BJ155" s="663" t="str">
        <f>+'INFO CLIENTE'!B68</f>
        <v>N/A</v>
      </c>
      <c r="BK155" s="663"/>
      <c r="BL155" s="663"/>
      <c r="BM155" s="663"/>
      <c r="BN155" s="663"/>
      <c r="BO155" s="663"/>
      <c r="BP155" s="663"/>
      <c r="BQ155" s="663"/>
      <c r="BR155" s="663"/>
      <c r="BS155" s="663"/>
    </row>
    <row r="156" spans="2:71" ht="6.75" customHeight="1">
      <c r="C156" s="643"/>
      <c r="D156" s="643"/>
      <c r="E156" s="643"/>
      <c r="F156" s="643"/>
      <c r="G156" s="643"/>
      <c r="H156" s="643"/>
      <c r="I156" s="643"/>
      <c r="J156" s="643"/>
      <c r="K156" s="643"/>
      <c r="L156" s="637"/>
      <c r="M156" s="637"/>
      <c r="N156" s="637"/>
      <c r="O156" s="637"/>
      <c r="P156" s="637"/>
      <c r="Q156" s="637"/>
      <c r="R156" s="637"/>
      <c r="S156" s="637"/>
      <c r="T156" s="637"/>
      <c r="U156" s="637"/>
      <c r="V156" s="637"/>
      <c r="W156" s="637"/>
      <c r="X156" s="637"/>
      <c r="Y156" s="637"/>
      <c r="Z156" s="637"/>
      <c r="AA156" s="637"/>
      <c r="AB156" s="637"/>
      <c r="AC156" s="637"/>
      <c r="AD156" s="637"/>
      <c r="AE156" s="637"/>
      <c r="AF156" s="637"/>
      <c r="AG156" s="637"/>
      <c r="AH156" s="640"/>
      <c r="AI156" s="640"/>
      <c r="AJ156" s="640"/>
      <c r="AK156" s="640"/>
      <c r="AL156" s="640"/>
      <c r="AM156" s="640"/>
      <c r="AN156" s="640"/>
      <c r="AO156" s="637"/>
      <c r="AP156" s="637"/>
      <c r="AQ156" s="637"/>
      <c r="AR156" s="637"/>
      <c r="AS156" s="637"/>
      <c r="AT156" s="637"/>
      <c r="AU156" s="637"/>
      <c r="AV156" s="637"/>
      <c r="AW156" s="637"/>
      <c r="AX156" s="637"/>
      <c r="AY156" s="637"/>
      <c r="AZ156" s="637"/>
      <c r="BA156" s="637"/>
      <c r="BB156" s="637"/>
      <c r="BC156" s="637"/>
      <c r="BD156" s="643"/>
      <c r="BE156" s="643"/>
      <c r="BF156" s="643"/>
      <c r="BG156" s="643"/>
      <c r="BH156" s="643"/>
      <c r="BI156" s="643"/>
      <c r="BJ156" s="664"/>
      <c r="BK156" s="664"/>
      <c r="BL156" s="664"/>
      <c r="BM156" s="664"/>
      <c r="BN156" s="664"/>
      <c r="BO156" s="664"/>
      <c r="BP156" s="664"/>
      <c r="BQ156" s="664"/>
      <c r="BR156" s="664"/>
      <c r="BS156" s="664"/>
    </row>
    <row r="157" spans="2:71" ht="3" customHeight="1"/>
    <row r="158" spans="2:71" ht="6" customHeight="1">
      <c r="C158" s="640" t="s">
        <v>214</v>
      </c>
      <c r="D158" s="640"/>
      <c r="E158" s="640"/>
      <c r="F158" s="640"/>
      <c r="G158" s="636" t="str">
        <f>+'INFO CLIENTE'!B70</f>
        <v>N/A</v>
      </c>
      <c r="H158" s="636"/>
      <c r="I158" s="636"/>
      <c r="J158" s="636"/>
      <c r="K158" s="636"/>
      <c r="L158" s="636"/>
      <c r="M158" s="636"/>
      <c r="N158" s="636"/>
      <c r="O158" s="636"/>
      <c r="P158" s="636"/>
      <c r="Q158" s="636"/>
      <c r="R158" s="636"/>
      <c r="S158" s="636"/>
      <c r="T158" s="636"/>
      <c r="U158" s="636"/>
      <c r="V158" s="636"/>
      <c r="W158" s="636"/>
      <c r="X158" s="636"/>
      <c r="Y158" s="636"/>
      <c r="Z158" s="636"/>
      <c r="AA158" s="636"/>
      <c r="AB158" s="636"/>
      <c r="AC158" s="636"/>
      <c r="AD158" s="640" t="s">
        <v>215</v>
      </c>
      <c r="AE158" s="640"/>
      <c r="AF158" s="640"/>
      <c r="AG158" s="640"/>
      <c r="AH158" s="636" t="str">
        <f>+'INFO CLIENTE'!B69</f>
        <v>N/A</v>
      </c>
      <c r="AI158" s="636"/>
      <c r="AJ158" s="636"/>
      <c r="AK158" s="636"/>
      <c r="AL158" s="636"/>
      <c r="AM158" s="636"/>
      <c r="AN158" s="636"/>
      <c r="AO158" s="636"/>
      <c r="AP158" s="636"/>
      <c r="AQ158" s="636"/>
      <c r="AR158" s="636"/>
      <c r="AS158" s="636"/>
      <c r="AT158" s="636"/>
      <c r="AU158" s="636"/>
      <c r="AV158" s="636"/>
      <c r="AW158" s="636"/>
      <c r="AX158" s="636"/>
      <c r="AY158" s="636"/>
      <c r="AZ158" s="636"/>
      <c r="BA158" s="636"/>
      <c r="BB158" s="636"/>
      <c r="BC158" s="636"/>
      <c r="BD158" s="636"/>
      <c r="BE158" s="636"/>
      <c r="BF158" s="636"/>
      <c r="BG158" s="636"/>
      <c r="BH158" s="636"/>
      <c r="BI158" s="636"/>
      <c r="BJ158" s="636"/>
      <c r="BK158" s="636"/>
      <c r="BL158" s="636"/>
      <c r="BM158" s="636"/>
      <c r="BN158" s="636"/>
      <c r="BO158" s="636"/>
      <c r="BP158" s="636"/>
      <c r="BQ158" s="636"/>
      <c r="BR158" s="636"/>
      <c r="BS158" s="636"/>
    </row>
    <row r="159" spans="2:71" ht="6" customHeight="1">
      <c r="C159" s="640"/>
      <c r="D159" s="640"/>
      <c r="E159" s="640"/>
      <c r="F159" s="640"/>
      <c r="G159" s="637"/>
      <c r="H159" s="637"/>
      <c r="I159" s="637"/>
      <c r="J159" s="637"/>
      <c r="K159" s="637"/>
      <c r="L159" s="637"/>
      <c r="M159" s="637"/>
      <c r="N159" s="637"/>
      <c r="O159" s="637"/>
      <c r="P159" s="637"/>
      <c r="Q159" s="637"/>
      <c r="R159" s="637"/>
      <c r="S159" s="637"/>
      <c r="T159" s="637"/>
      <c r="U159" s="637"/>
      <c r="V159" s="637"/>
      <c r="W159" s="637"/>
      <c r="X159" s="637"/>
      <c r="Y159" s="637"/>
      <c r="Z159" s="637"/>
      <c r="AA159" s="637"/>
      <c r="AB159" s="637"/>
      <c r="AC159" s="637"/>
      <c r="AD159" s="640"/>
      <c r="AE159" s="640"/>
      <c r="AF159" s="640"/>
      <c r="AG159" s="640"/>
      <c r="AH159" s="637"/>
      <c r="AI159" s="637"/>
      <c r="AJ159" s="637"/>
      <c r="AK159" s="637"/>
      <c r="AL159" s="637"/>
      <c r="AM159" s="637"/>
      <c r="AN159" s="637"/>
      <c r="AO159" s="637"/>
      <c r="AP159" s="637"/>
      <c r="AQ159" s="637"/>
      <c r="AR159" s="637"/>
      <c r="AS159" s="637"/>
      <c r="AT159" s="637"/>
      <c r="AU159" s="637"/>
      <c r="AV159" s="637"/>
      <c r="AW159" s="637"/>
      <c r="AX159" s="637"/>
      <c r="AY159" s="637"/>
      <c r="AZ159" s="637"/>
      <c r="BA159" s="637"/>
      <c r="BB159" s="637"/>
      <c r="BC159" s="637"/>
      <c r="BD159" s="637"/>
      <c r="BE159" s="637"/>
      <c r="BF159" s="637"/>
      <c r="BG159" s="637"/>
      <c r="BH159" s="637"/>
      <c r="BI159" s="637"/>
      <c r="BJ159" s="637"/>
      <c r="BK159" s="637"/>
      <c r="BL159" s="637"/>
      <c r="BM159" s="637"/>
      <c r="BN159" s="637"/>
      <c r="BO159" s="637"/>
      <c r="BP159" s="637"/>
      <c r="BQ159" s="637"/>
      <c r="BR159" s="637"/>
      <c r="BS159" s="637"/>
    </row>
    <row r="160" spans="2:71" ht="3" customHeight="1"/>
    <row r="161" spans="1:72" ht="6" customHeight="1">
      <c r="C161" s="640" t="s">
        <v>216</v>
      </c>
      <c r="D161" s="640"/>
      <c r="E161" s="640"/>
      <c r="F161" s="640"/>
      <c r="G161" s="640"/>
      <c r="H161" s="640"/>
      <c r="I161" s="640"/>
      <c r="J161" s="636" t="str">
        <f>+'INFO CLIENTE'!B71</f>
        <v>N/A</v>
      </c>
      <c r="K161" s="636"/>
      <c r="L161" s="636"/>
      <c r="M161" s="636"/>
      <c r="N161" s="636"/>
      <c r="O161" s="636"/>
      <c r="P161" s="636"/>
      <c r="Q161" s="636"/>
      <c r="R161" s="636"/>
      <c r="S161" s="636"/>
      <c r="T161" s="636"/>
      <c r="U161" s="636"/>
      <c r="V161" s="636"/>
      <c r="W161" s="636"/>
      <c r="X161" s="636"/>
      <c r="Y161" s="636"/>
      <c r="Z161" s="636"/>
      <c r="AA161" s="636"/>
      <c r="AB161" s="636"/>
      <c r="AC161" s="636"/>
      <c r="AD161" s="636"/>
      <c r="AE161" s="636"/>
      <c r="AF161" s="636"/>
      <c r="AG161" s="636"/>
      <c r="AH161" s="636"/>
      <c r="AI161" s="636"/>
      <c r="AJ161" s="636"/>
      <c r="AK161" s="636"/>
      <c r="AL161" s="636"/>
      <c r="AM161" s="636"/>
      <c r="AN161" s="636"/>
      <c r="AO161" s="636"/>
      <c r="AP161" s="636"/>
      <c r="AQ161" s="636"/>
      <c r="AR161" s="636"/>
      <c r="AS161" s="636"/>
      <c r="AT161" s="636"/>
      <c r="AU161" s="636"/>
      <c r="AV161" s="636"/>
      <c r="AW161" s="636"/>
      <c r="AX161" s="636"/>
      <c r="AY161" s="636"/>
      <c r="AZ161" s="636"/>
      <c r="BA161" s="636"/>
      <c r="BB161" s="636"/>
      <c r="BC161" s="636"/>
      <c r="BD161" s="636"/>
      <c r="BE161" s="636"/>
      <c r="BF161" s="636"/>
      <c r="BG161" s="636"/>
      <c r="BH161" s="636"/>
      <c r="BI161" s="636"/>
      <c r="BJ161" s="636"/>
      <c r="BK161" s="636"/>
      <c r="BL161" s="636"/>
      <c r="BM161" s="636"/>
      <c r="BN161" s="636"/>
      <c r="BO161" s="636"/>
      <c r="BP161" s="636"/>
      <c r="BQ161" s="636"/>
      <c r="BR161" s="636"/>
      <c r="BS161" s="636"/>
    </row>
    <row r="162" spans="1:72" ht="6" customHeight="1">
      <c r="C162" s="640"/>
      <c r="D162" s="640"/>
      <c r="E162" s="640"/>
      <c r="F162" s="640"/>
      <c r="G162" s="640"/>
      <c r="H162" s="640"/>
      <c r="I162" s="640"/>
      <c r="J162" s="637"/>
      <c r="K162" s="637"/>
      <c r="L162" s="637"/>
      <c r="M162" s="637"/>
      <c r="N162" s="637"/>
      <c r="O162" s="637"/>
      <c r="P162" s="637"/>
      <c r="Q162" s="637"/>
      <c r="R162" s="637"/>
      <c r="S162" s="637"/>
      <c r="T162" s="637"/>
      <c r="U162" s="637"/>
      <c r="V162" s="637"/>
      <c r="W162" s="637"/>
      <c r="X162" s="637"/>
      <c r="Y162" s="637"/>
      <c r="Z162" s="637"/>
      <c r="AA162" s="637"/>
      <c r="AB162" s="637"/>
      <c r="AC162" s="637"/>
      <c r="AD162" s="637"/>
      <c r="AE162" s="637"/>
      <c r="AF162" s="637"/>
      <c r="AG162" s="637"/>
      <c r="AH162" s="637"/>
      <c r="AI162" s="637"/>
      <c r="AJ162" s="637"/>
      <c r="AK162" s="637"/>
      <c r="AL162" s="637"/>
      <c r="AM162" s="637"/>
      <c r="AN162" s="637"/>
      <c r="AO162" s="637"/>
      <c r="AP162" s="637"/>
      <c r="AQ162" s="637"/>
      <c r="AR162" s="637"/>
      <c r="AS162" s="637"/>
      <c r="AT162" s="637"/>
      <c r="AU162" s="637"/>
      <c r="AV162" s="637"/>
      <c r="AW162" s="637"/>
      <c r="AX162" s="637"/>
      <c r="AY162" s="637"/>
      <c r="AZ162" s="637"/>
      <c r="BA162" s="637"/>
      <c r="BB162" s="637"/>
      <c r="BC162" s="637"/>
      <c r="BD162" s="637"/>
      <c r="BE162" s="637"/>
      <c r="BF162" s="637"/>
      <c r="BG162" s="637"/>
      <c r="BH162" s="637"/>
      <c r="BI162" s="637"/>
      <c r="BJ162" s="637"/>
      <c r="BK162" s="637"/>
      <c r="BL162" s="637"/>
      <c r="BM162" s="637"/>
      <c r="BN162" s="637"/>
      <c r="BO162" s="637"/>
      <c r="BP162" s="637"/>
      <c r="BQ162" s="637"/>
      <c r="BR162" s="637"/>
      <c r="BS162" s="637"/>
    </row>
    <row r="163" spans="1:72" ht="3.75" customHeight="1"/>
    <row r="164" spans="1:72" ht="11.25" customHeight="1"/>
    <row r="165" spans="1:72" s="341" customFormat="1" ht="8.25" customHeight="1">
      <c r="B165" s="665" t="s">
        <v>217</v>
      </c>
      <c r="C165" s="666"/>
      <c r="D165" s="666"/>
      <c r="E165" s="666"/>
      <c r="F165" s="666"/>
      <c r="G165" s="666"/>
      <c r="H165" s="666"/>
      <c r="I165" s="666"/>
      <c r="J165" s="666"/>
      <c r="K165" s="666"/>
      <c r="L165" s="666"/>
      <c r="M165" s="666"/>
      <c r="N165" s="666"/>
      <c r="O165" s="667"/>
      <c r="P165" s="665" t="s">
        <v>218</v>
      </c>
      <c r="Q165" s="666"/>
      <c r="R165" s="666"/>
      <c r="S165" s="666"/>
      <c r="T165" s="666"/>
      <c r="U165" s="666"/>
      <c r="V165" s="666"/>
      <c r="W165" s="666"/>
      <c r="X165" s="667"/>
      <c r="Y165" s="665" t="s">
        <v>13</v>
      </c>
      <c r="Z165" s="666"/>
      <c r="AA165" s="666"/>
      <c r="AB165" s="666"/>
      <c r="AC165" s="666"/>
      <c r="AD165" s="666"/>
      <c r="AE165" s="666"/>
      <c r="AF165" s="666"/>
      <c r="AG165" s="666"/>
      <c r="AH165" s="667"/>
      <c r="AI165" s="665" t="s">
        <v>43</v>
      </c>
      <c r="AJ165" s="666"/>
      <c r="AK165" s="666"/>
      <c r="AL165" s="666"/>
      <c r="AM165" s="666"/>
      <c r="AN165" s="666"/>
      <c r="AO165" s="666"/>
      <c r="AP165" s="666"/>
      <c r="AQ165" s="666"/>
      <c r="AR165" s="666"/>
      <c r="AS165" s="666"/>
      <c r="AT165" s="666"/>
      <c r="AU165" s="666"/>
      <c r="AV165" s="667"/>
      <c r="AW165" s="693" t="s">
        <v>219</v>
      </c>
      <c r="AX165" s="693"/>
      <c r="AY165" s="693"/>
      <c r="AZ165" s="693"/>
      <c r="BA165" s="693"/>
      <c r="BB165" s="693"/>
      <c r="BC165" s="693"/>
      <c r="BD165" s="693"/>
      <c r="BE165" s="693"/>
      <c r="BF165" s="666" t="s">
        <v>35</v>
      </c>
      <c r="BG165" s="666"/>
      <c r="BH165" s="666"/>
      <c r="BI165" s="666"/>
      <c r="BJ165" s="666"/>
      <c r="BK165" s="666"/>
      <c r="BL165" s="667"/>
      <c r="BM165" s="665" t="s">
        <v>220</v>
      </c>
      <c r="BN165" s="666"/>
      <c r="BO165" s="666"/>
      <c r="BP165" s="666"/>
      <c r="BQ165" s="666"/>
      <c r="BR165" s="666"/>
      <c r="BS165" s="667"/>
      <c r="BT165" s="342"/>
    </row>
    <row r="166" spans="1:72" s="341" customFormat="1" ht="5.25" customHeight="1">
      <c r="B166" s="668"/>
      <c r="C166" s="669"/>
      <c r="D166" s="669"/>
      <c r="E166" s="669"/>
      <c r="F166" s="669"/>
      <c r="G166" s="669"/>
      <c r="H166" s="669"/>
      <c r="I166" s="669"/>
      <c r="J166" s="669"/>
      <c r="K166" s="669"/>
      <c r="L166" s="669"/>
      <c r="M166" s="669"/>
      <c r="N166" s="669"/>
      <c r="O166" s="670"/>
      <c r="P166" s="668"/>
      <c r="Q166" s="669"/>
      <c r="R166" s="669"/>
      <c r="S166" s="669"/>
      <c r="T166" s="669"/>
      <c r="U166" s="669"/>
      <c r="V166" s="669"/>
      <c r="W166" s="669"/>
      <c r="X166" s="670"/>
      <c r="Y166" s="668"/>
      <c r="Z166" s="669"/>
      <c r="AA166" s="669"/>
      <c r="AB166" s="669"/>
      <c r="AC166" s="669"/>
      <c r="AD166" s="669"/>
      <c r="AE166" s="669"/>
      <c r="AF166" s="669"/>
      <c r="AG166" s="669"/>
      <c r="AH166" s="670"/>
      <c r="AI166" s="668"/>
      <c r="AJ166" s="669"/>
      <c r="AK166" s="669"/>
      <c r="AL166" s="669"/>
      <c r="AM166" s="669"/>
      <c r="AN166" s="669"/>
      <c r="AO166" s="669"/>
      <c r="AP166" s="669"/>
      <c r="AQ166" s="669"/>
      <c r="AR166" s="669"/>
      <c r="AS166" s="669"/>
      <c r="AT166" s="669"/>
      <c r="AU166" s="669"/>
      <c r="AV166" s="670"/>
      <c r="AW166" s="693"/>
      <c r="AX166" s="693"/>
      <c r="AY166" s="693"/>
      <c r="AZ166" s="693"/>
      <c r="BA166" s="693"/>
      <c r="BB166" s="693"/>
      <c r="BC166" s="693"/>
      <c r="BD166" s="693"/>
      <c r="BE166" s="693"/>
      <c r="BF166" s="669"/>
      <c r="BG166" s="669"/>
      <c r="BH166" s="669"/>
      <c r="BI166" s="669"/>
      <c r="BJ166" s="669"/>
      <c r="BK166" s="669"/>
      <c r="BL166" s="670"/>
      <c r="BM166" s="668"/>
      <c r="BN166" s="669"/>
      <c r="BO166" s="669"/>
      <c r="BP166" s="669"/>
      <c r="BQ166" s="669"/>
      <c r="BR166" s="669"/>
      <c r="BS166" s="670"/>
      <c r="BT166" s="342"/>
    </row>
    <row r="167" spans="1:72" s="341" customFormat="1" ht="5.25" customHeight="1">
      <c r="B167" s="671"/>
      <c r="C167" s="672"/>
      <c r="D167" s="672"/>
      <c r="E167" s="672"/>
      <c r="F167" s="672"/>
      <c r="G167" s="672"/>
      <c r="H167" s="672"/>
      <c r="I167" s="672"/>
      <c r="J167" s="672"/>
      <c r="K167" s="672"/>
      <c r="L167" s="672"/>
      <c r="M167" s="672"/>
      <c r="N167" s="672"/>
      <c r="O167" s="673"/>
      <c r="P167" s="671"/>
      <c r="Q167" s="672"/>
      <c r="R167" s="672"/>
      <c r="S167" s="672"/>
      <c r="T167" s="672"/>
      <c r="U167" s="672"/>
      <c r="V167" s="672"/>
      <c r="W167" s="672"/>
      <c r="X167" s="673"/>
      <c r="Y167" s="671"/>
      <c r="Z167" s="672"/>
      <c r="AA167" s="672"/>
      <c r="AB167" s="672"/>
      <c r="AC167" s="672"/>
      <c r="AD167" s="672"/>
      <c r="AE167" s="672"/>
      <c r="AF167" s="672"/>
      <c r="AG167" s="672"/>
      <c r="AH167" s="673"/>
      <c r="AI167" s="671"/>
      <c r="AJ167" s="672"/>
      <c r="AK167" s="672"/>
      <c r="AL167" s="672"/>
      <c r="AM167" s="672"/>
      <c r="AN167" s="672"/>
      <c r="AO167" s="672"/>
      <c r="AP167" s="672"/>
      <c r="AQ167" s="672"/>
      <c r="AR167" s="672"/>
      <c r="AS167" s="672"/>
      <c r="AT167" s="672"/>
      <c r="AU167" s="672"/>
      <c r="AV167" s="673"/>
      <c r="AW167" s="693"/>
      <c r="AX167" s="693"/>
      <c r="AY167" s="693"/>
      <c r="AZ167" s="693"/>
      <c r="BA167" s="693"/>
      <c r="BB167" s="693"/>
      <c r="BC167" s="693"/>
      <c r="BD167" s="693"/>
      <c r="BE167" s="693"/>
      <c r="BF167" s="672"/>
      <c r="BG167" s="672"/>
      <c r="BH167" s="672"/>
      <c r="BI167" s="672"/>
      <c r="BJ167" s="672"/>
      <c r="BK167" s="672"/>
      <c r="BL167" s="673"/>
      <c r="BM167" s="671"/>
      <c r="BN167" s="672"/>
      <c r="BO167" s="672"/>
      <c r="BP167" s="672"/>
      <c r="BQ167" s="672"/>
      <c r="BR167" s="672"/>
      <c r="BS167" s="673"/>
      <c r="BT167" s="342"/>
    </row>
    <row r="168" spans="1:72" s="341" customFormat="1" ht="4.5" customHeight="1">
      <c r="B168" s="674">
        <f>+'INFO CLIENTE'!H21</f>
        <v>0</v>
      </c>
      <c r="C168" s="675"/>
      <c r="D168" s="675"/>
      <c r="E168" s="675"/>
      <c r="F168" s="675"/>
      <c r="G168" s="675"/>
      <c r="H168" s="675"/>
      <c r="I168" s="675"/>
      <c r="J168" s="675"/>
      <c r="K168" s="675"/>
      <c r="L168" s="675"/>
      <c r="M168" s="675"/>
      <c r="N168" s="675"/>
      <c r="O168" s="676"/>
      <c r="P168" s="683" t="str">
        <f>+'INFO CLIENTE'!H22</f>
        <v>LYN003</v>
      </c>
      <c r="Q168" s="684"/>
      <c r="R168" s="684"/>
      <c r="S168" s="684"/>
      <c r="T168" s="684"/>
      <c r="U168" s="684"/>
      <c r="V168" s="684"/>
      <c r="W168" s="684"/>
      <c r="X168" s="685"/>
      <c r="Y168" s="683">
        <f>+'INFO CLIENTE'!H23</f>
        <v>0</v>
      </c>
      <c r="Z168" s="684"/>
      <c r="AA168" s="684"/>
      <c r="AB168" s="684"/>
      <c r="AC168" s="684"/>
      <c r="AD168" s="684"/>
      <c r="AE168" s="684"/>
      <c r="AF168" s="684"/>
      <c r="AG168" s="684"/>
      <c r="AH168" s="685"/>
      <c r="AI168" s="683">
        <f>+'INFO CLIENTE'!H24</f>
        <v>0</v>
      </c>
      <c r="AJ168" s="684"/>
      <c r="AK168" s="684"/>
      <c r="AL168" s="684"/>
      <c r="AM168" s="684"/>
      <c r="AN168" s="684"/>
      <c r="AO168" s="684"/>
      <c r="AP168" s="684"/>
      <c r="AQ168" s="684"/>
      <c r="AR168" s="684"/>
      <c r="AS168" s="684"/>
      <c r="AT168" s="684"/>
      <c r="AU168" s="684"/>
      <c r="AV168" s="685"/>
      <c r="AW168" s="692">
        <f>+'INFO CLIENTE'!H25</f>
        <v>0</v>
      </c>
      <c r="AX168" s="692"/>
      <c r="AY168" s="692"/>
      <c r="AZ168" s="692"/>
      <c r="BA168" s="692"/>
      <c r="BB168" s="692"/>
      <c r="BC168" s="692"/>
      <c r="BD168" s="692"/>
      <c r="BE168" s="692"/>
      <c r="BF168" s="684">
        <f>+'INFO CLIENTE'!H26</f>
        <v>0</v>
      </c>
      <c r="BG168" s="684"/>
      <c r="BH168" s="684"/>
      <c r="BI168" s="684"/>
      <c r="BJ168" s="684"/>
      <c r="BK168" s="684"/>
      <c r="BL168" s="685"/>
      <c r="BM168" s="683">
        <f>+'INFO CLIENTE'!H27</f>
        <v>0</v>
      </c>
      <c r="BN168" s="684"/>
      <c r="BO168" s="684"/>
      <c r="BP168" s="684"/>
      <c r="BQ168" s="684"/>
      <c r="BR168" s="684"/>
      <c r="BS168" s="685"/>
    </row>
    <row r="169" spans="1:72" s="341" customFormat="1" ht="5.25" customHeight="1">
      <c r="A169" s="343"/>
      <c r="B169" s="677"/>
      <c r="C169" s="678"/>
      <c r="D169" s="678"/>
      <c r="E169" s="678"/>
      <c r="F169" s="678"/>
      <c r="G169" s="678"/>
      <c r="H169" s="678"/>
      <c r="I169" s="678"/>
      <c r="J169" s="678"/>
      <c r="K169" s="678"/>
      <c r="L169" s="678"/>
      <c r="M169" s="678"/>
      <c r="N169" s="678"/>
      <c r="O169" s="679"/>
      <c r="P169" s="686"/>
      <c r="Q169" s="687"/>
      <c r="R169" s="687"/>
      <c r="S169" s="687"/>
      <c r="T169" s="687"/>
      <c r="U169" s="687"/>
      <c r="V169" s="687"/>
      <c r="W169" s="687"/>
      <c r="X169" s="688"/>
      <c r="Y169" s="686"/>
      <c r="Z169" s="687"/>
      <c r="AA169" s="687"/>
      <c r="AB169" s="687"/>
      <c r="AC169" s="687"/>
      <c r="AD169" s="687"/>
      <c r="AE169" s="687"/>
      <c r="AF169" s="687"/>
      <c r="AG169" s="687"/>
      <c r="AH169" s="688"/>
      <c r="AI169" s="686"/>
      <c r="AJ169" s="687"/>
      <c r="AK169" s="687"/>
      <c r="AL169" s="687"/>
      <c r="AM169" s="687"/>
      <c r="AN169" s="687"/>
      <c r="AO169" s="687"/>
      <c r="AP169" s="687"/>
      <c r="AQ169" s="687"/>
      <c r="AR169" s="687"/>
      <c r="AS169" s="687"/>
      <c r="AT169" s="687"/>
      <c r="AU169" s="687"/>
      <c r="AV169" s="688"/>
      <c r="AW169" s="692"/>
      <c r="AX169" s="692"/>
      <c r="AY169" s="692"/>
      <c r="AZ169" s="692"/>
      <c r="BA169" s="692"/>
      <c r="BB169" s="692"/>
      <c r="BC169" s="692"/>
      <c r="BD169" s="692"/>
      <c r="BE169" s="692"/>
      <c r="BF169" s="687"/>
      <c r="BG169" s="687"/>
      <c r="BH169" s="687"/>
      <c r="BI169" s="687"/>
      <c r="BJ169" s="687"/>
      <c r="BK169" s="687"/>
      <c r="BL169" s="688"/>
      <c r="BM169" s="686"/>
      <c r="BN169" s="687"/>
      <c r="BO169" s="687"/>
      <c r="BP169" s="687"/>
      <c r="BQ169" s="687"/>
      <c r="BR169" s="687"/>
      <c r="BS169" s="688"/>
    </row>
    <row r="170" spans="1:72" s="341" customFormat="1" ht="3" customHeight="1">
      <c r="A170" s="343"/>
      <c r="B170" s="680"/>
      <c r="C170" s="681"/>
      <c r="D170" s="681"/>
      <c r="E170" s="681"/>
      <c r="F170" s="681"/>
      <c r="G170" s="681"/>
      <c r="H170" s="681"/>
      <c r="I170" s="681"/>
      <c r="J170" s="681"/>
      <c r="K170" s="681"/>
      <c r="L170" s="681"/>
      <c r="M170" s="681"/>
      <c r="N170" s="681"/>
      <c r="O170" s="682"/>
      <c r="P170" s="689"/>
      <c r="Q170" s="690"/>
      <c r="R170" s="690"/>
      <c r="S170" s="690"/>
      <c r="T170" s="690"/>
      <c r="U170" s="690"/>
      <c r="V170" s="690"/>
      <c r="W170" s="690"/>
      <c r="X170" s="691"/>
      <c r="Y170" s="689"/>
      <c r="Z170" s="690"/>
      <c r="AA170" s="690"/>
      <c r="AB170" s="690"/>
      <c r="AC170" s="690"/>
      <c r="AD170" s="690"/>
      <c r="AE170" s="690"/>
      <c r="AF170" s="690"/>
      <c r="AG170" s="690"/>
      <c r="AH170" s="691"/>
      <c r="AI170" s="689"/>
      <c r="AJ170" s="690"/>
      <c r="AK170" s="690"/>
      <c r="AL170" s="690"/>
      <c r="AM170" s="690"/>
      <c r="AN170" s="690"/>
      <c r="AO170" s="690"/>
      <c r="AP170" s="690"/>
      <c r="AQ170" s="690"/>
      <c r="AR170" s="690"/>
      <c r="AS170" s="690"/>
      <c r="AT170" s="690"/>
      <c r="AU170" s="690"/>
      <c r="AV170" s="691"/>
      <c r="AW170" s="692"/>
      <c r="AX170" s="692"/>
      <c r="AY170" s="692"/>
      <c r="AZ170" s="692"/>
      <c r="BA170" s="692"/>
      <c r="BB170" s="692"/>
      <c r="BC170" s="692"/>
      <c r="BD170" s="692"/>
      <c r="BE170" s="692"/>
      <c r="BF170" s="690"/>
      <c r="BG170" s="690"/>
      <c r="BH170" s="690"/>
      <c r="BI170" s="690"/>
      <c r="BJ170" s="690"/>
      <c r="BK170" s="690"/>
      <c r="BL170" s="691"/>
      <c r="BM170" s="689"/>
      <c r="BN170" s="690"/>
      <c r="BO170" s="690"/>
      <c r="BP170" s="690"/>
      <c r="BQ170" s="690"/>
      <c r="BR170" s="690"/>
      <c r="BS170" s="691"/>
    </row>
    <row r="171" spans="1:72" s="341" customFormat="1" ht="4.5" customHeight="1">
      <c r="A171" s="343"/>
      <c r="B171" s="665" t="s">
        <v>221</v>
      </c>
      <c r="C171" s="666"/>
      <c r="D171" s="666"/>
      <c r="E171" s="666"/>
      <c r="F171" s="666"/>
      <c r="G171" s="666"/>
      <c r="H171" s="666"/>
      <c r="I171" s="666"/>
      <c r="J171" s="666"/>
      <c r="K171" s="666"/>
      <c r="L171" s="666"/>
      <c r="M171" s="666"/>
      <c r="N171" s="666"/>
      <c r="O171" s="666"/>
      <c r="P171" s="666"/>
      <c r="Q171" s="666"/>
      <c r="R171" s="666"/>
      <c r="S171" s="666"/>
      <c r="T171" s="666"/>
      <c r="U171" s="666"/>
      <c r="V171" s="666"/>
      <c r="W171" s="666"/>
      <c r="X171" s="667"/>
      <c r="Y171" s="665" t="s">
        <v>222</v>
      </c>
      <c r="Z171" s="666"/>
      <c r="AA171" s="666"/>
      <c r="AB171" s="666"/>
      <c r="AC171" s="666"/>
      <c r="AD171" s="666"/>
      <c r="AE171" s="666"/>
      <c r="AF171" s="666"/>
      <c r="AG171" s="666"/>
      <c r="AH171" s="666"/>
      <c r="AI171" s="666"/>
      <c r="AJ171" s="666"/>
      <c r="AK171" s="666"/>
      <c r="AL171" s="666"/>
      <c r="AM171" s="666"/>
      <c r="AN171" s="666"/>
      <c r="AO171" s="666"/>
      <c r="AP171" s="666"/>
      <c r="AQ171" s="666"/>
      <c r="AR171" s="666"/>
      <c r="AS171" s="666"/>
      <c r="AT171" s="666"/>
      <c r="AU171" s="666"/>
      <c r="AV171" s="667"/>
      <c r="AW171" s="665" t="s">
        <v>223</v>
      </c>
      <c r="AX171" s="666"/>
      <c r="AY171" s="666"/>
      <c r="AZ171" s="666"/>
      <c r="BA171" s="666"/>
      <c r="BB171" s="666"/>
      <c r="BC171" s="667"/>
      <c r="BD171" s="665" t="s">
        <v>224</v>
      </c>
      <c r="BE171" s="666"/>
      <c r="BF171" s="666"/>
      <c r="BG171" s="666"/>
      <c r="BH171" s="666"/>
      <c r="BI171" s="666"/>
      <c r="BJ171" s="666"/>
      <c r="BK171" s="666"/>
      <c r="BL171" s="667"/>
      <c r="BM171" s="665" t="s">
        <v>225</v>
      </c>
      <c r="BN171" s="666"/>
      <c r="BO171" s="666"/>
      <c r="BP171" s="666"/>
      <c r="BQ171" s="666"/>
      <c r="BR171" s="666"/>
      <c r="BS171" s="667"/>
    </row>
    <row r="172" spans="1:72" s="341" customFormat="1" ht="5.25" customHeight="1">
      <c r="A172" s="343"/>
      <c r="B172" s="668"/>
      <c r="C172" s="669"/>
      <c r="D172" s="669"/>
      <c r="E172" s="669"/>
      <c r="F172" s="669"/>
      <c r="G172" s="669"/>
      <c r="H172" s="669"/>
      <c r="I172" s="669"/>
      <c r="J172" s="669"/>
      <c r="K172" s="669"/>
      <c r="L172" s="669"/>
      <c r="M172" s="669"/>
      <c r="N172" s="669"/>
      <c r="O172" s="669"/>
      <c r="P172" s="669"/>
      <c r="Q172" s="669"/>
      <c r="R172" s="669"/>
      <c r="S172" s="669"/>
      <c r="T172" s="669"/>
      <c r="U172" s="669"/>
      <c r="V172" s="669"/>
      <c r="W172" s="669"/>
      <c r="X172" s="670"/>
      <c r="Y172" s="668"/>
      <c r="Z172" s="669"/>
      <c r="AA172" s="669"/>
      <c r="AB172" s="669"/>
      <c r="AC172" s="669"/>
      <c r="AD172" s="669"/>
      <c r="AE172" s="669"/>
      <c r="AF172" s="669"/>
      <c r="AG172" s="669"/>
      <c r="AH172" s="669"/>
      <c r="AI172" s="669"/>
      <c r="AJ172" s="669"/>
      <c r="AK172" s="669"/>
      <c r="AL172" s="669"/>
      <c r="AM172" s="669"/>
      <c r="AN172" s="669"/>
      <c r="AO172" s="669"/>
      <c r="AP172" s="669"/>
      <c r="AQ172" s="669"/>
      <c r="AR172" s="669"/>
      <c r="AS172" s="669"/>
      <c r="AT172" s="669"/>
      <c r="AU172" s="669"/>
      <c r="AV172" s="670"/>
      <c r="AW172" s="668"/>
      <c r="AX172" s="669"/>
      <c r="AY172" s="669"/>
      <c r="AZ172" s="669"/>
      <c r="BA172" s="669"/>
      <c r="BB172" s="669"/>
      <c r="BC172" s="670"/>
      <c r="BD172" s="668"/>
      <c r="BE172" s="669"/>
      <c r="BF172" s="669"/>
      <c r="BG172" s="669"/>
      <c r="BH172" s="669"/>
      <c r="BI172" s="669"/>
      <c r="BJ172" s="669"/>
      <c r="BK172" s="669"/>
      <c r="BL172" s="670"/>
      <c r="BM172" s="668"/>
      <c r="BN172" s="669"/>
      <c r="BO172" s="669"/>
      <c r="BP172" s="669"/>
      <c r="BQ172" s="669"/>
      <c r="BR172" s="669"/>
      <c r="BS172" s="670"/>
    </row>
    <row r="173" spans="1:72" s="341" customFormat="1" ht="5.25" customHeight="1">
      <c r="A173" s="343"/>
      <c r="B173" s="671"/>
      <c r="C173" s="672"/>
      <c r="D173" s="672"/>
      <c r="E173" s="672"/>
      <c r="F173" s="672"/>
      <c r="G173" s="672"/>
      <c r="H173" s="672"/>
      <c r="I173" s="672"/>
      <c r="J173" s="672"/>
      <c r="K173" s="672"/>
      <c r="L173" s="672"/>
      <c r="M173" s="672"/>
      <c r="N173" s="672"/>
      <c r="O173" s="672"/>
      <c r="P173" s="672"/>
      <c r="Q173" s="672"/>
      <c r="R173" s="672"/>
      <c r="S173" s="672"/>
      <c r="T173" s="672"/>
      <c r="U173" s="672"/>
      <c r="V173" s="672"/>
      <c r="W173" s="672"/>
      <c r="X173" s="673"/>
      <c r="Y173" s="671"/>
      <c r="Z173" s="672"/>
      <c r="AA173" s="672"/>
      <c r="AB173" s="672"/>
      <c r="AC173" s="672"/>
      <c r="AD173" s="672"/>
      <c r="AE173" s="672"/>
      <c r="AF173" s="672"/>
      <c r="AG173" s="672"/>
      <c r="AH173" s="672"/>
      <c r="AI173" s="672"/>
      <c r="AJ173" s="672"/>
      <c r="AK173" s="672"/>
      <c r="AL173" s="672"/>
      <c r="AM173" s="672"/>
      <c r="AN173" s="672"/>
      <c r="AO173" s="672"/>
      <c r="AP173" s="672"/>
      <c r="AQ173" s="672"/>
      <c r="AR173" s="672"/>
      <c r="AS173" s="672"/>
      <c r="AT173" s="672"/>
      <c r="AU173" s="672"/>
      <c r="AV173" s="673"/>
      <c r="AW173" s="671"/>
      <c r="AX173" s="672"/>
      <c r="AY173" s="672"/>
      <c r="AZ173" s="672"/>
      <c r="BA173" s="672"/>
      <c r="BB173" s="672"/>
      <c r="BC173" s="673"/>
      <c r="BD173" s="671"/>
      <c r="BE173" s="672"/>
      <c r="BF173" s="672"/>
      <c r="BG173" s="672"/>
      <c r="BH173" s="672"/>
      <c r="BI173" s="672"/>
      <c r="BJ173" s="672"/>
      <c r="BK173" s="672"/>
      <c r="BL173" s="673"/>
      <c r="BM173" s="671"/>
      <c r="BN173" s="672"/>
      <c r="BO173" s="672"/>
      <c r="BP173" s="672"/>
      <c r="BQ173" s="672"/>
      <c r="BR173" s="672"/>
      <c r="BS173" s="673"/>
    </row>
    <row r="174" spans="1:72" s="341" customFormat="1" ht="4.5" customHeight="1">
      <c r="A174" s="343"/>
      <c r="B174" s="694">
        <f>+'INFO CLIENTE'!H31</f>
        <v>0</v>
      </c>
      <c r="C174" s="695"/>
      <c r="D174" s="695"/>
      <c r="E174" s="695"/>
      <c r="F174" s="695"/>
      <c r="G174" s="695"/>
      <c r="H174" s="695"/>
      <c r="I174" s="695"/>
      <c r="J174" s="695"/>
      <c r="K174" s="695"/>
      <c r="L174" s="695"/>
      <c r="M174" s="695"/>
      <c r="N174" s="695"/>
      <c r="O174" s="695"/>
      <c r="P174" s="695"/>
      <c r="Q174" s="695"/>
      <c r="R174" s="695"/>
      <c r="S174" s="695"/>
      <c r="T174" s="695"/>
      <c r="U174" s="695"/>
      <c r="V174" s="695"/>
      <c r="W174" s="695"/>
      <c r="X174" s="696"/>
      <c r="Y174" s="694">
        <f>+'INFO CLIENTE'!H32</f>
        <v>0</v>
      </c>
      <c r="Z174" s="695"/>
      <c r="AA174" s="695"/>
      <c r="AB174" s="695"/>
      <c r="AC174" s="695"/>
      <c r="AD174" s="695"/>
      <c r="AE174" s="695"/>
      <c r="AF174" s="695"/>
      <c r="AG174" s="695"/>
      <c r="AH174" s="695"/>
      <c r="AI174" s="695"/>
      <c r="AJ174" s="695"/>
      <c r="AK174" s="695"/>
      <c r="AL174" s="695"/>
      <c r="AM174" s="695"/>
      <c r="AN174" s="695"/>
      <c r="AO174" s="695"/>
      <c r="AP174" s="695"/>
      <c r="AQ174" s="695"/>
      <c r="AR174" s="695"/>
      <c r="AS174" s="695"/>
      <c r="AT174" s="695"/>
      <c r="AU174" s="695"/>
      <c r="AV174" s="696"/>
      <c r="AW174" s="694">
        <f>+'INFO CLIENTE'!H30</f>
        <v>0</v>
      </c>
      <c r="AX174" s="695"/>
      <c r="AY174" s="695"/>
      <c r="AZ174" s="695"/>
      <c r="BA174" s="695"/>
      <c r="BB174" s="695"/>
      <c r="BC174" s="696"/>
      <c r="BD174" s="694">
        <f>+'INFO CLIENTE'!H29</f>
        <v>0</v>
      </c>
      <c r="BE174" s="695"/>
      <c r="BF174" s="695"/>
      <c r="BG174" s="695"/>
      <c r="BH174" s="695"/>
      <c r="BI174" s="695"/>
      <c r="BJ174" s="695"/>
      <c r="BK174" s="695"/>
      <c r="BL174" s="696"/>
      <c r="BM174" s="694">
        <f>+'INFO CLIENTE'!H28</f>
        <v>0</v>
      </c>
      <c r="BN174" s="695"/>
      <c r="BO174" s="695"/>
      <c r="BP174" s="695"/>
      <c r="BQ174" s="695"/>
      <c r="BR174" s="695"/>
      <c r="BS174" s="696"/>
    </row>
    <row r="175" spans="1:72" s="341" customFormat="1" ht="4.5" customHeight="1">
      <c r="B175" s="697"/>
      <c r="C175" s="698"/>
      <c r="D175" s="698"/>
      <c r="E175" s="698"/>
      <c r="F175" s="698"/>
      <c r="G175" s="698"/>
      <c r="H175" s="698"/>
      <c r="I175" s="698"/>
      <c r="J175" s="698"/>
      <c r="K175" s="698"/>
      <c r="L175" s="698"/>
      <c r="M175" s="698"/>
      <c r="N175" s="698"/>
      <c r="O175" s="698"/>
      <c r="P175" s="698"/>
      <c r="Q175" s="698"/>
      <c r="R175" s="698"/>
      <c r="S175" s="698"/>
      <c r="T175" s="698"/>
      <c r="U175" s="698"/>
      <c r="V175" s="698"/>
      <c r="W175" s="698"/>
      <c r="X175" s="699"/>
      <c r="Y175" s="697"/>
      <c r="Z175" s="698"/>
      <c r="AA175" s="698"/>
      <c r="AB175" s="698"/>
      <c r="AC175" s="698"/>
      <c r="AD175" s="698"/>
      <c r="AE175" s="698"/>
      <c r="AF175" s="698"/>
      <c r="AG175" s="698"/>
      <c r="AH175" s="698"/>
      <c r="AI175" s="698"/>
      <c r="AJ175" s="698"/>
      <c r="AK175" s="698"/>
      <c r="AL175" s="698"/>
      <c r="AM175" s="698"/>
      <c r="AN175" s="698"/>
      <c r="AO175" s="698"/>
      <c r="AP175" s="698"/>
      <c r="AQ175" s="698"/>
      <c r="AR175" s="698"/>
      <c r="AS175" s="698"/>
      <c r="AT175" s="698"/>
      <c r="AU175" s="698"/>
      <c r="AV175" s="699"/>
      <c r="AW175" s="697"/>
      <c r="AX175" s="698"/>
      <c r="AY175" s="698"/>
      <c r="AZ175" s="698"/>
      <c r="BA175" s="698"/>
      <c r="BB175" s="698"/>
      <c r="BC175" s="699"/>
      <c r="BD175" s="697"/>
      <c r="BE175" s="698"/>
      <c r="BF175" s="698"/>
      <c r="BG175" s="698"/>
      <c r="BH175" s="698"/>
      <c r="BI175" s="698"/>
      <c r="BJ175" s="698"/>
      <c r="BK175" s="698"/>
      <c r="BL175" s="699"/>
      <c r="BM175" s="697"/>
      <c r="BN175" s="698"/>
      <c r="BO175" s="698"/>
      <c r="BP175" s="698"/>
      <c r="BQ175" s="698"/>
      <c r="BR175" s="698"/>
      <c r="BS175" s="699"/>
    </row>
    <row r="176" spans="1:72" s="341" customFormat="1" ht="4.5" customHeight="1">
      <c r="B176" s="700"/>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2"/>
      <c r="Y176" s="700"/>
      <c r="Z176" s="701"/>
      <c r="AA176" s="701"/>
      <c r="AB176" s="701"/>
      <c r="AC176" s="701"/>
      <c r="AD176" s="701"/>
      <c r="AE176" s="701"/>
      <c r="AF176" s="701"/>
      <c r="AG176" s="701"/>
      <c r="AH176" s="701"/>
      <c r="AI176" s="701"/>
      <c r="AJ176" s="701"/>
      <c r="AK176" s="701"/>
      <c r="AL176" s="701"/>
      <c r="AM176" s="701"/>
      <c r="AN176" s="701"/>
      <c r="AO176" s="701"/>
      <c r="AP176" s="701"/>
      <c r="AQ176" s="701"/>
      <c r="AR176" s="701"/>
      <c r="AS176" s="701"/>
      <c r="AT176" s="701"/>
      <c r="AU176" s="701"/>
      <c r="AV176" s="702"/>
      <c r="AW176" s="700"/>
      <c r="AX176" s="701"/>
      <c r="AY176" s="701"/>
      <c r="AZ176" s="701"/>
      <c r="BA176" s="701"/>
      <c r="BB176" s="701"/>
      <c r="BC176" s="702"/>
      <c r="BD176" s="700"/>
      <c r="BE176" s="701"/>
      <c r="BF176" s="701"/>
      <c r="BG176" s="701"/>
      <c r="BH176" s="701"/>
      <c r="BI176" s="701"/>
      <c r="BJ176" s="701"/>
      <c r="BK176" s="701"/>
      <c r="BL176" s="702"/>
      <c r="BM176" s="700"/>
      <c r="BN176" s="701"/>
      <c r="BO176" s="701"/>
      <c r="BP176" s="701"/>
      <c r="BQ176" s="701"/>
      <c r="BR176" s="701"/>
      <c r="BS176" s="702"/>
    </row>
    <row r="177" spans="2:72" ht="3.75" customHeight="1">
      <c r="B177" s="344"/>
      <c r="C177" s="344"/>
      <c r="D177" s="344"/>
      <c r="E177" s="344"/>
      <c r="F177" s="344"/>
      <c r="G177" s="344"/>
      <c r="H177" s="344"/>
      <c r="I177" s="344"/>
      <c r="J177" s="344"/>
      <c r="K177" s="344"/>
      <c r="L177" s="344"/>
      <c r="M177" s="344"/>
      <c r="N177" s="344"/>
      <c r="O177" s="344"/>
      <c r="P177" s="344"/>
      <c r="Q177" s="344"/>
      <c r="R177" s="344"/>
      <c r="S177" s="344"/>
      <c r="T177" s="344"/>
      <c r="U177" s="344"/>
      <c r="V177" s="344"/>
      <c r="W177" s="344"/>
      <c r="X177" s="344"/>
      <c r="Y177" s="344"/>
      <c r="Z177" s="344"/>
      <c r="AA177" s="344"/>
      <c r="AB177" s="344"/>
      <c r="AC177" s="344"/>
      <c r="AD177" s="344"/>
      <c r="AE177" s="344"/>
      <c r="AF177" s="344"/>
      <c r="AG177" s="344"/>
      <c r="AH177" s="344"/>
      <c r="AI177" s="344"/>
      <c r="AJ177" s="344"/>
      <c r="AK177" s="344"/>
      <c r="AL177" s="344"/>
      <c r="AM177" s="344"/>
      <c r="AN177" s="344"/>
      <c r="AO177" s="344"/>
      <c r="AP177" s="344"/>
      <c r="AQ177" s="344"/>
      <c r="AR177" s="344"/>
      <c r="AS177" s="344"/>
      <c r="AT177" s="344"/>
      <c r="AU177" s="344"/>
      <c r="AV177" s="344"/>
      <c r="AW177" s="344"/>
      <c r="AX177" s="344"/>
      <c r="AY177" s="344"/>
      <c r="AZ177" s="344"/>
      <c r="BA177" s="344"/>
      <c r="BB177" s="344"/>
      <c r="BC177" s="344"/>
      <c r="BD177" s="344"/>
      <c r="BE177" s="344"/>
      <c r="BF177" s="344"/>
      <c r="BG177" s="344"/>
      <c r="BH177" s="344"/>
      <c r="BI177" s="344"/>
      <c r="BJ177" s="344"/>
      <c r="BK177" s="344"/>
      <c r="BL177" s="344"/>
      <c r="BM177" s="344"/>
      <c r="BN177" s="344"/>
      <c r="BO177" s="344"/>
      <c r="BP177" s="344"/>
      <c r="BQ177" s="344"/>
      <c r="BR177" s="344"/>
      <c r="BS177" s="344"/>
    </row>
    <row r="178" spans="2:72" ht="12.75" customHeight="1"/>
    <row r="179" spans="2:72" s="341" customFormat="1" ht="6.75" customHeight="1">
      <c r="B179" s="693" t="s">
        <v>226</v>
      </c>
      <c r="C179" s="693"/>
      <c r="D179" s="693"/>
      <c r="E179" s="693"/>
      <c r="F179" s="693"/>
      <c r="G179" s="693"/>
      <c r="H179" s="693"/>
      <c r="I179" s="693"/>
      <c r="J179" s="693"/>
      <c r="K179" s="693"/>
      <c r="L179" s="693"/>
      <c r="M179" s="693"/>
      <c r="N179" s="693"/>
      <c r="O179" s="693"/>
      <c r="P179" s="693"/>
      <c r="Q179" s="693"/>
      <c r="R179" s="693"/>
      <c r="S179" s="693"/>
      <c r="T179" s="705" t="s">
        <v>227</v>
      </c>
      <c r="U179" s="705"/>
      <c r="V179" s="705"/>
      <c r="W179" s="705"/>
      <c r="X179" s="705"/>
      <c r="Y179" s="705"/>
      <c r="Z179" s="705"/>
      <c r="AA179" s="705"/>
      <c r="AB179" s="705"/>
      <c r="AC179" s="693" t="s">
        <v>228</v>
      </c>
      <c r="AD179" s="693"/>
      <c r="AE179" s="693"/>
      <c r="AF179" s="693"/>
      <c r="AG179" s="693"/>
      <c r="AH179" s="693"/>
      <c r="AI179" s="693"/>
      <c r="AJ179" s="693"/>
      <c r="AK179" s="693"/>
      <c r="AL179" s="693"/>
      <c r="AM179" s="693" t="s">
        <v>229</v>
      </c>
      <c r="AN179" s="693"/>
      <c r="AO179" s="693"/>
      <c r="AP179" s="693"/>
      <c r="AQ179" s="693"/>
      <c r="AR179" s="693"/>
      <c r="AS179" s="693"/>
      <c r="AT179" s="693"/>
      <c r="AU179" s="693"/>
      <c r="AV179" s="693"/>
      <c r="AW179" s="693" t="s">
        <v>230</v>
      </c>
      <c r="AX179" s="693"/>
      <c r="AY179" s="693"/>
      <c r="AZ179" s="693"/>
      <c r="BA179" s="693"/>
      <c r="BB179" s="693"/>
      <c r="BC179" s="693"/>
      <c r="BD179" s="693"/>
      <c r="BE179" s="693"/>
      <c r="BF179" s="693"/>
      <c r="BG179" s="693"/>
      <c r="BH179" s="693"/>
      <c r="BI179" s="693"/>
      <c r="BJ179" s="693"/>
      <c r="BK179" s="693" t="s">
        <v>84</v>
      </c>
      <c r="BL179" s="693"/>
      <c r="BM179" s="693"/>
      <c r="BN179" s="693"/>
      <c r="BO179" s="693"/>
      <c r="BP179" s="693"/>
      <c r="BQ179" s="693"/>
      <c r="BR179" s="693"/>
      <c r="BS179" s="693"/>
      <c r="BT179" s="342"/>
    </row>
    <row r="180" spans="2:72" s="341" customFormat="1" ht="12" customHeight="1">
      <c r="B180" s="693"/>
      <c r="C180" s="693"/>
      <c r="D180" s="693"/>
      <c r="E180" s="693"/>
      <c r="F180" s="693"/>
      <c r="G180" s="693"/>
      <c r="H180" s="693"/>
      <c r="I180" s="693"/>
      <c r="J180" s="693"/>
      <c r="K180" s="693"/>
      <c r="L180" s="693"/>
      <c r="M180" s="693"/>
      <c r="N180" s="693"/>
      <c r="O180" s="693"/>
      <c r="P180" s="693"/>
      <c r="Q180" s="693"/>
      <c r="R180" s="693"/>
      <c r="S180" s="693"/>
      <c r="T180" s="705"/>
      <c r="U180" s="705"/>
      <c r="V180" s="705"/>
      <c r="W180" s="705"/>
      <c r="X180" s="705"/>
      <c r="Y180" s="705"/>
      <c r="Z180" s="705"/>
      <c r="AA180" s="705"/>
      <c r="AB180" s="705"/>
      <c r="AC180" s="693"/>
      <c r="AD180" s="693"/>
      <c r="AE180" s="693"/>
      <c r="AF180" s="693"/>
      <c r="AG180" s="693"/>
      <c r="AH180" s="693"/>
      <c r="AI180" s="693"/>
      <c r="AJ180" s="693"/>
      <c r="AK180" s="693"/>
      <c r="AL180" s="693"/>
      <c r="AM180" s="693"/>
      <c r="AN180" s="693"/>
      <c r="AO180" s="693"/>
      <c r="AP180" s="693"/>
      <c r="AQ180" s="693"/>
      <c r="AR180" s="693"/>
      <c r="AS180" s="693"/>
      <c r="AT180" s="693"/>
      <c r="AU180" s="693"/>
      <c r="AV180" s="693"/>
      <c r="AW180" s="693"/>
      <c r="AX180" s="693"/>
      <c r="AY180" s="693"/>
      <c r="AZ180" s="693"/>
      <c r="BA180" s="693"/>
      <c r="BB180" s="693"/>
      <c r="BC180" s="693"/>
      <c r="BD180" s="693"/>
      <c r="BE180" s="693"/>
      <c r="BF180" s="693"/>
      <c r="BG180" s="693"/>
      <c r="BH180" s="693"/>
      <c r="BI180" s="693"/>
      <c r="BJ180" s="693"/>
      <c r="BK180" s="693"/>
      <c r="BL180" s="693"/>
      <c r="BM180" s="693"/>
      <c r="BN180" s="693"/>
      <c r="BO180" s="693"/>
      <c r="BP180" s="693"/>
      <c r="BQ180" s="693"/>
      <c r="BR180" s="693"/>
      <c r="BS180" s="693"/>
      <c r="BT180" s="342"/>
    </row>
    <row r="181" spans="2:72" s="341" customFormat="1" ht="3" customHeight="1">
      <c r="B181" s="693"/>
      <c r="C181" s="693"/>
      <c r="D181" s="693"/>
      <c r="E181" s="693"/>
      <c r="F181" s="693"/>
      <c r="G181" s="693"/>
      <c r="H181" s="693"/>
      <c r="I181" s="693"/>
      <c r="J181" s="693"/>
      <c r="K181" s="693"/>
      <c r="L181" s="693"/>
      <c r="M181" s="693"/>
      <c r="N181" s="693"/>
      <c r="O181" s="693"/>
      <c r="P181" s="693"/>
      <c r="Q181" s="693"/>
      <c r="R181" s="693"/>
      <c r="S181" s="693"/>
      <c r="T181" s="705"/>
      <c r="U181" s="705"/>
      <c r="V181" s="705"/>
      <c r="W181" s="705"/>
      <c r="X181" s="705"/>
      <c r="Y181" s="705"/>
      <c r="Z181" s="705"/>
      <c r="AA181" s="705"/>
      <c r="AB181" s="705"/>
      <c r="AC181" s="693"/>
      <c r="AD181" s="693"/>
      <c r="AE181" s="693"/>
      <c r="AF181" s="693"/>
      <c r="AG181" s="693"/>
      <c r="AH181" s="693"/>
      <c r="AI181" s="693"/>
      <c r="AJ181" s="693"/>
      <c r="AK181" s="693"/>
      <c r="AL181" s="693"/>
      <c r="AM181" s="693"/>
      <c r="AN181" s="693"/>
      <c r="AO181" s="693"/>
      <c r="AP181" s="693"/>
      <c r="AQ181" s="693"/>
      <c r="AR181" s="693"/>
      <c r="AS181" s="693"/>
      <c r="AT181" s="693"/>
      <c r="AU181" s="693"/>
      <c r="AV181" s="693"/>
      <c r="AW181" s="693"/>
      <c r="AX181" s="693"/>
      <c r="AY181" s="693"/>
      <c r="AZ181" s="693"/>
      <c r="BA181" s="693"/>
      <c r="BB181" s="693"/>
      <c r="BC181" s="693"/>
      <c r="BD181" s="693"/>
      <c r="BE181" s="693"/>
      <c r="BF181" s="693"/>
      <c r="BG181" s="693"/>
      <c r="BH181" s="693"/>
      <c r="BI181" s="693"/>
      <c r="BJ181" s="693"/>
      <c r="BK181" s="693"/>
      <c r="BL181" s="693"/>
      <c r="BM181" s="693"/>
      <c r="BN181" s="693"/>
      <c r="BO181" s="693"/>
      <c r="BP181" s="693"/>
      <c r="BQ181" s="693"/>
      <c r="BR181" s="693"/>
      <c r="BS181" s="693"/>
      <c r="BT181" s="342"/>
    </row>
    <row r="182" spans="2:72" s="341" customFormat="1" ht="6" customHeight="1">
      <c r="B182" s="703">
        <f>+'INFO CLIENTE'!B77</f>
        <v>0</v>
      </c>
      <c r="C182" s="703"/>
      <c r="D182" s="703"/>
      <c r="E182" s="703"/>
      <c r="F182" s="703"/>
      <c r="G182" s="703"/>
      <c r="H182" s="703"/>
      <c r="I182" s="703"/>
      <c r="J182" s="703"/>
      <c r="K182" s="703"/>
      <c r="L182" s="703"/>
      <c r="M182" s="703"/>
      <c r="N182" s="703"/>
      <c r="O182" s="703"/>
      <c r="P182" s="703"/>
      <c r="Q182" s="703"/>
      <c r="R182" s="703"/>
      <c r="S182" s="703"/>
      <c r="T182" s="704">
        <f>+'INFO CLIENTE'!B78</f>
        <v>0</v>
      </c>
      <c r="U182" s="704"/>
      <c r="V182" s="704"/>
      <c r="W182" s="704"/>
      <c r="X182" s="704"/>
      <c r="Y182" s="704"/>
      <c r="Z182" s="704"/>
      <c r="AA182" s="704"/>
      <c r="AB182" s="704"/>
      <c r="AC182" s="692">
        <f>+'INFO CLIENTE'!B79</f>
        <v>0</v>
      </c>
      <c r="AD182" s="692"/>
      <c r="AE182" s="692"/>
      <c r="AF182" s="692"/>
      <c r="AG182" s="692"/>
      <c r="AH182" s="692"/>
      <c r="AI182" s="692"/>
      <c r="AJ182" s="692"/>
      <c r="AK182" s="692"/>
      <c r="AL182" s="692"/>
      <c r="AM182" s="692">
        <f>+'INFO CLIENTE'!B80</f>
        <v>0</v>
      </c>
      <c r="AN182" s="692"/>
      <c r="AO182" s="692"/>
      <c r="AP182" s="692"/>
      <c r="AQ182" s="692"/>
      <c r="AR182" s="692"/>
      <c r="AS182" s="692"/>
      <c r="AT182" s="692"/>
      <c r="AU182" s="692"/>
      <c r="AV182" s="692"/>
      <c r="AW182" s="692">
        <f>+'INFO CLIENTE'!B81</f>
        <v>0</v>
      </c>
      <c r="AX182" s="692"/>
      <c r="AY182" s="692"/>
      <c r="AZ182" s="692"/>
      <c r="BA182" s="692"/>
      <c r="BB182" s="692"/>
      <c r="BC182" s="692"/>
      <c r="BD182" s="692"/>
      <c r="BE182" s="692"/>
      <c r="BF182" s="692"/>
      <c r="BG182" s="692"/>
      <c r="BH182" s="692"/>
      <c r="BI182" s="692"/>
      <c r="BJ182" s="692"/>
      <c r="BK182" s="692">
        <f>+'INFO CLIENTE'!B82</f>
        <v>0</v>
      </c>
      <c r="BL182" s="692"/>
      <c r="BM182" s="692"/>
      <c r="BN182" s="692"/>
      <c r="BO182" s="692"/>
      <c r="BP182" s="692"/>
      <c r="BQ182" s="692"/>
      <c r="BR182" s="692"/>
      <c r="BS182" s="692"/>
    </row>
    <row r="183" spans="2:72" s="341" customFormat="1" ht="4.5" customHeight="1">
      <c r="B183" s="703"/>
      <c r="C183" s="703"/>
      <c r="D183" s="703"/>
      <c r="E183" s="703"/>
      <c r="F183" s="703"/>
      <c r="G183" s="703"/>
      <c r="H183" s="703"/>
      <c r="I183" s="703"/>
      <c r="J183" s="703"/>
      <c r="K183" s="703"/>
      <c r="L183" s="703"/>
      <c r="M183" s="703"/>
      <c r="N183" s="703"/>
      <c r="O183" s="703"/>
      <c r="P183" s="703"/>
      <c r="Q183" s="703"/>
      <c r="R183" s="703"/>
      <c r="S183" s="703"/>
      <c r="T183" s="704"/>
      <c r="U183" s="704"/>
      <c r="V183" s="704"/>
      <c r="W183" s="704"/>
      <c r="X183" s="704"/>
      <c r="Y183" s="704"/>
      <c r="Z183" s="704"/>
      <c r="AA183" s="704"/>
      <c r="AB183" s="704"/>
      <c r="AC183" s="692"/>
      <c r="AD183" s="692"/>
      <c r="AE183" s="692"/>
      <c r="AF183" s="692"/>
      <c r="AG183" s="692"/>
      <c r="AH183" s="692"/>
      <c r="AI183" s="692"/>
      <c r="AJ183" s="692"/>
      <c r="AK183" s="692"/>
      <c r="AL183" s="692"/>
      <c r="AM183" s="692"/>
      <c r="AN183" s="692"/>
      <c r="AO183" s="692"/>
      <c r="AP183" s="692"/>
      <c r="AQ183" s="692"/>
      <c r="AR183" s="692"/>
      <c r="AS183" s="692"/>
      <c r="AT183" s="692"/>
      <c r="AU183" s="692"/>
      <c r="AV183" s="692"/>
      <c r="AW183" s="692"/>
      <c r="AX183" s="692"/>
      <c r="AY183" s="692"/>
      <c r="AZ183" s="692"/>
      <c r="BA183" s="692"/>
      <c r="BB183" s="692"/>
      <c r="BC183" s="692"/>
      <c r="BD183" s="692"/>
      <c r="BE183" s="692"/>
      <c r="BF183" s="692"/>
      <c r="BG183" s="692"/>
      <c r="BH183" s="692"/>
      <c r="BI183" s="692"/>
      <c r="BJ183" s="692"/>
      <c r="BK183" s="692"/>
      <c r="BL183" s="692"/>
      <c r="BM183" s="692"/>
      <c r="BN183" s="692"/>
      <c r="BO183" s="692"/>
      <c r="BP183" s="692"/>
      <c r="BQ183" s="692"/>
      <c r="BR183" s="692"/>
      <c r="BS183" s="692"/>
    </row>
    <row r="184" spans="2:72" s="341" customFormat="1" ht="6" customHeight="1">
      <c r="B184" s="703"/>
      <c r="C184" s="703"/>
      <c r="D184" s="703"/>
      <c r="E184" s="703"/>
      <c r="F184" s="703"/>
      <c r="G184" s="703"/>
      <c r="H184" s="703"/>
      <c r="I184" s="703"/>
      <c r="J184" s="703"/>
      <c r="K184" s="703"/>
      <c r="L184" s="703"/>
      <c r="M184" s="703"/>
      <c r="N184" s="703"/>
      <c r="O184" s="703"/>
      <c r="P184" s="703"/>
      <c r="Q184" s="703"/>
      <c r="R184" s="703"/>
      <c r="S184" s="703"/>
      <c r="T184" s="704"/>
      <c r="U184" s="704"/>
      <c r="V184" s="704"/>
      <c r="W184" s="704"/>
      <c r="X184" s="704"/>
      <c r="Y184" s="704"/>
      <c r="Z184" s="704"/>
      <c r="AA184" s="704"/>
      <c r="AB184" s="704"/>
      <c r="AC184" s="692"/>
      <c r="AD184" s="692"/>
      <c r="AE184" s="692"/>
      <c r="AF184" s="692"/>
      <c r="AG184" s="692"/>
      <c r="AH184" s="692"/>
      <c r="AI184" s="692"/>
      <c r="AJ184" s="692"/>
      <c r="AK184" s="692"/>
      <c r="AL184" s="692"/>
      <c r="AM184" s="692"/>
      <c r="AN184" s="692"/>
      <c r="AO184" s="692"/>
      <c r="AP184" s="692"/>
      <c r="AQ184" s="692"/>
      <c r="AR184" s="692"/>
      <c r="AS184" s="692"/>
      <c r="AT184" s="692"/>
      <c r="AU184" s="692"/>
      <c r="AV184" s="692"/>
      <c r="AW184" s="692"/>
      <c r="AX184" s="692"/>
      <c r="AY184" s="692"/>
      <c r="AZ184" s="692"/>
      <c r="BA184" s="692"/>
      <c r="BB184" s="692"/>
      <c r="BC184" s="692"/>
      <c r="BD184" s="692"/>
      <c r="BE184" s="692"/>
      <c r="BF184" s="692"/>
      <c r="BG184" s="692"/>
      <c r="BH184" s="692"/>
      <c r="BI184" s="692"/>
      <c r="BJ184" s="692"/>
      <c r="BK184" s="692"/>
      <c r="BL184" s="692"/>
      <c r="BM184" s="692"/>
      <c r="BN184" s="692"/>
      <c r="BO184" s="692"/>
      <c r="BP184" s="692"/>
      <c r="BQ184" s="692"/>
      <c r="BR184" s="692"/>
      <c r="BS184" s="692"/>
    </row>
    <row r="185" spans="2:72" ht="6" customHeight="1">
      <c r="B185" s="345"/>
      <c r="C185" s="709" t="s">
        <v>231</v>
      </c>
      <c r="D185" s="709"/>
      <c r="E185" s="709"/>
      <c r="F185" s="709"/>
      <c r="G185" s="709"/>
      <c r="H185" s="709"/>
      <c r="I185" s="709"/>
      <c r="J185" s="709"/>
      <c r="K185" s="709"/>
      <c r="L185" s="709"/>
      <c r="M185" s="709"/>
      <c r="N185" s="709"/>
      <c r="O185" s="709"/>
      <c r="P185" s="709"/>
      <c r="Q185" s="709"/>
      <c r="R185" s="709"/>
      <c r="S185" s="357"/>
      <c r="T185" s="357"/>
      <c r="U185" s="711" t="s">
        <v>232</v>
      </c>
      <c r="V185" s="711"/>
      <c r="W185" s="711"/>
      <c r="X185" s="711"/>
      <c r="Y185" s="711"/>
      <c r="Z185" s="711"/>
      <c r="AA185" s="711"/>
      <c r="AB185" s="711"/>
      <c r="AC185" s="711"/>
      <c r="AD185" s="357"/>
      <c r="AE185" s="357"/>
      <c r="AF185" s="357"/>
      <c r="AG185" s="357"/>
      <c r="AH185" s="357"/>
      <c r="AI185" s="711" t="s">
        <v>233</v>
      </c>
      <c r="AJ185" s="711"/>
      <c r="AK185" s="711"/>
      <c r="AL185" s="711"/>
      <c r="AM185" s="711"/>
      <c r="AN185" s="711"/>
      <c r="AO185" s="711"/>
      <c r="AP185" s="711"/>
      <c r="AQ185" s="711"/>
      <c r="AR185" s="357"/>
      <c r="AS185" s="357"/>
      <c r="AT185" s="357"/>
      <c r="AU185" s="357"/>
      <c r="AV185" s="357"/>
      <c r="AW185" s="711" t="s">
        <v>234</v>
      </c>
      <c r="AX185" s="711"/>
      <c r="AY185" s="711"/>
      <c r="AZ185" s="711"/>
      <c r="BA185" s="711"/>
      <c r="BB185" s="711"/>
      <c r="BC185" s="711"/>
      <c r="BD185" s="711"/>
      <c r="BE185" s="711"/>
      <c r="BF185" s="711"/>
      <c r="BG185" s="711"/>
      <c r="BH185" s="711"/>
      <c r="BI185" s="711"/>
      <c r="BJ185" s="357"/>
      <c r="BK185" s="357"/>
      <c r="BL185" s="357"/>
      <c r="BM185" s="357"/>
      <c r="BN185" s="357"/>
      <c r="BO185" s="357"/>
      <c r="BP185" s="357"/>
      <c r="BQ185" s="357"/>
      <c r="BR185" s="339"/>
      <c r="BS185" s="346"/>
    </row>
    <row r="186" spans="2:72" ht="9" customHeight="1">
      <c r="B186" s="347"/>
      <c r="C186" s="710"/>
      <c r="D186" s="710"/>
      <c r="E186" s="710"/>
      <c r="F186" s="710"/>
      <c r="G186" s="710"/>
      <c r="H186" s="710"/>
      <c r="I186" s="710"/>
      <c r="J186" s="710"/>
      <c r="K186" s="710"/>
      <c r="L186" s="710"/>
      <c r="M186" s="710"/>
      <c r="N186" s="710"/>
      <c r="O186" s="710"/>
      <c r="P186" s="710"/>
      <c r="Q186" s="710"/>
      <c r="R186" s="710"/>
      <c r="S186" s="358"/>
      <c r="T186" s="358"/>
      <c r="U186" s="712"/>
      <c r="V186" s="712"/>
      <c r="W186" s="712"/>
      <c r="X186" s="712"/>
      <c r="Y186" s="712"/>
      <c r="Z186" s="712"/>
      <c r="AA186" s="712"/>
      <c r="AB186" s="712"/>
      <c r="AC186" s="712"/>
      <c r="AD186" s="358"/>
      <c r="AE186" s="358"/>
      <c r="AF186" s="358"/>
      <c r="AG186" s="358"/>
      <c r="AH186" s="358"/>
      <c r="AI186" s="712"/>
      <c r="AJ186" s="712"/>
      <c r="AK186" s="712"/>
      <c r="AL186" s="712"/>
      <c r="AM186" s="712"/>
      <c r="AN186" s="712"/>
      <c r="AO186" s="712"/>
      <c r="AP186" s="712"/>
      <c r="AQ186" s="712"/>
      <c r="AR186" s="358"/>
      <c r="AS186" s="358"/>
      <c r="AT186" s="358"/>
      <c r="AU186" s="358"/>
      <c r="AV186" s="358"/>
      <c r="AW186" s="712"/>
      <c r="AX186" s="712"/>
      <c r="AY186" s="712"/>
      <c r="AZ186" s="712"/>
      <c r="BA186" s="712"/>
      <c r="BB186" s="712"/>
      <c r="BC186" s="712"/>
      <c r="BD186" s="712"/>
      <c r="BE186" s="712"/>
      <c r="BF186" s="712"/>
      <c r="BG186" s="712"/>
      <c r="BH186" s="712"/>
      <c r="BI186" s="712"/>
      <c r="BJ186" s="358"/>
      <c r="BK186" s="358"/>
      <c r="BL186" s="358"/>
      <c r="BM186" s="358"/>
      <c r="BN186" s="358"/>
      <c r="BO186" s="358"/>
      <c r="BP186" s="358"/>
      <c r="BQ186" s="358"/>
      <c r="BR186" s="348"/>
      <c r="BS186" s="349"/>
    </row>
    <row r="187" spans="2:72" ht="13.5" customHeight="1">
      <c r="C187" s="713" t="s">
        <v>235</v>
      </c>
      <c r="D187" s="713"/>
      <c r="E187" s="713"/>
      <c r="F187" s="713"/>
      <c r="G187" s="713"/>
      <c r="H187" s="713"/>
      <c r="I187" s="713"/>
      <c r="J187" s="713"/>
      <c r="K187" s="713"/>
      <c r="L187" s="713"/>
      <c r="M187" s="713"/>
      <c r="N187" s="713"/>
      <c r="O187" s="713"/>
      <c r="P187" s="713"/>
      <c r="Q187" s="713"/>
      <c r="R187" s="713"/>
      <c r="S187" s="713"/>
      <c r="T187" s="713"/>
      <c r="U187" s="713"/>
      <c r="V187" s="713"/>
      <c r="W187" s="713"/>
      <c r="X187" s="713"/>
      <c r="Y187" s="713"/>
      <c r="Z187" s="713"/>
      <c r="AA187" s="713"/>
      <c r="AB187" s="713"/>
      <c r="AC187" s="713"/>
      <c r="AD187" s="713"/>
      <c r="AE187" s="713"/>
      <c r="AF187" s="713"/>
      <c r="AG187" s="713"/>
      <c r="AH187" s="713"/>
      <c r="AI187" s="713"/>
      <c r="AJ187" s="713"/>
      <c r="AK187" s="713"/>
      <c r="AL187" s="713"/>
      <c r="AM187" s="713"/>
      <c r="AN187" s="713"/>
      <c r="AO187" s="713"/>
      <c r="AP187" s="713"/>
      <c r="AQ187" s="713"/>
      <c r="AR187" s="713"/>
      <c r="AS187" s="713"/>
      <c r="AT187" s="713"/>
      <c r="AU187" s="713"/>
      <c r="AV187" s="713"/>
      <c r="AW187" s="713"/>
      <c r="AX187" s="713"/>
      <c r="AY187" s="713"/>
      <c r="AZ187" s="713"/>
      <c r="BA187" s="713"/>
      <c r="BB187" s="713"/>
      <c r="BC187" s="713"/>
      <c r="BD187" s="713"/>
      <c r="BE187" s="713"/>
      <c r="BF187" s="713"/>
      <c r="BG187" s="713"/>
      <c r="BH187" s="713"/>
      <c r="BI187" s="713"/>
      <c r="BJ187" s="713"/>
      <c r="BK187" s="713"/>
      <c r="BL187" s="713"/>
      <c r="BM187" s="713"/>
      <c r="BN187" s="713"/>
      <c r="BO187" s="713"/>
      <c r="BP187" s="713"/>
      <c r="BQ187" s="713"/>
      <c r="BR187" s="713"/>
      <c r="BS187" s="713"/>
    </row>
    <row r="188" spans="2:72" ht="6.75" customHeight="1">
      <c r="C188" s="644"/>
      <c r="D188" s="644"/>
      <c r="E188" s="644"/>
      <c r="F188" s="644"/>
      <c r="G188" s="644"/>
      <c r="H188" s="644"/>
      <c r="I188" s="644"/>
      <c r="J188" s="644"/>
      <c r="K188" s="644"/>
      <c r="L188" s="644"/>
      <c r="M188" s="644"/>
      <c r="N188" s="644"/>
      <c r="O188" s="644"/>
      <c r="P188" s="644"/>
      <c r="Q188" s="644"/>
      <c r="R188" s="644"/>
      <c r="S188" s="644"/>
      <c r="T188" s="644"/>
      <c r="U188" s="644"/>
      <c r="V188" s="644"/>
      <c r="W188" s="644"/>
      <c r="X188" s="644"/>
      <c r="Y188" s="644"/>
      <c r="Z188" s="644"/>
      <c r="AA188" s="644"/>
      <c r="AB188" s="644"/>
      <c r="AC188" s="644"/>
      <c r="AD188" s="644"/>
      <c r="AE188" s="644"/>
      <c r="AF188" s="644"/>
      <c r="AG188" s="644"/>
      <c r="AH188" s="644"/>
      <c r="AI188" s="644"/>
      <c r="AJ188" s="644"/>
      <c r="AK188" s="644"/>
      <c r="AL188" s="644"/>
      <c r="AM188" s="644"/>
      <c r="AN188" s="644"/>
      <c r="AO188" s="644"/>
      <c r="AP188" s="644"/>
      <c r="AQ188" s="644"/>
      <c r="AR188" s="644"/>
      <c r="AS188" s="644"/>
      <c r="AT188" s="644"/>
      <c r="AU188" s="644"/>
      <c r="AV188" s="644"/>
      <c r="AW188" s="644"/>
      <c r="AX188" s="644"/>
      <c r="AY188" s="644"/>
      <c r="AZ188" s="644"/>
      <c r="BA188" s="644"/>
      <c r="BB188" s="644"/>
      <c r="BC188" s="644"/>
      <c r="BD188" s="644"/>
      <c r="BE188" s="644"/>
      <c r="BF188" s="644"/>
      <c r="BG188" s="644"/>
      <c r="BH188" s="644"/>
      <c r="BI188" s="644"/>
      <c r="BJ188" s="644"/>
      <c r="BK188" s="644"/>
      <c r="BL188" s="644"/>
      <c r="BM188" s="644"/>
      <c r="BN188" s="644"/>
      <c r="BO188" s="644"/>
      <c r="BP188" s="644"/>
      <c r="BQ188" s="644"/>
      <c r="BR188" s="644"/>
      <c r="BS188" s="644"/>
    </row>
    <row r="189" spans="2:72" ht="16.5" customHeight="1">
      <c r="C189" s="714" t="s">
        <v>236</v>
      </c>
      <c r="D189" s="714"/>
      <c r="E189" s="714"/>
      <c r="F189" s="714"/>
      <c r="G189" s="714"/>
      <c r="H189" s="714"/>
      <c r="I189" s="714"/>
      <c r="J189" s="714"/>
      <c r="K189" s="714"/>
      <c r="L189" s="714"/>
      <c r="M189" s="714"/>
      <c r="N189" s="714"/>
      <c r="O189" s="714"/>
      <c r="P189" s="714"/>
      <c r="Q189" s="714"/>
      <c r="R189" s="714"/>
      <c r="S189" s="714"/>
      <c r="T189" s="714"/>
      <c r="U189" s="714"/>
      <c r="V189" s="714"/>
      <c r="W189" s="714"/>
      <c r="X189" s="714"/>
      <c r="Y189" s="714"/>
      <c r="Z189" s="714"/>
      <c r="AA189" s="714"/>
      <c r="AB189" s="714"/>
      <c r="AC189" s="714"/>
      <c r="AD189" s="714"/>
      <c r="AE189" s="714"/>
      <c r="AF189" s="714"/>
      <c r="AG189" s="714"/>
      <c r="AH189" s="714"/>
      <c r="AI189" s="714"/>
      <c r="AJ189" s="714"/>
      <c r="AK189" s="714"/>
      <c r="AL189" s="714"/>
      <c r="AM189" s="714"/>
      <c r="AN189" s="714"/>
      <c r="AO189" s="714"/>
      <c r="AP189" s="714"/>
      <c r="AQ189" s="714"/>
      <c r="AR189" s="714"/>
      <c r="AS189" s="714"/>
      <c r="AT189" s="714"/>
      <c r="AU189" s="714"/>
      <c r="AV189" s="714"/>
      <c r="AW189" s="714"/>
      <c r="AX189" s="714"/>
      <c r="AY189" s="714"/>
      <c r="AZ189" s="714"/>
      <c r="BA189" s="714"/>
      <c r="BB189" s="714"/>
      <c r="BC189" s="714"/>
      <c r="BD189" s="714"/>
      <c r="BE189" s="714"/>
      <c r="BF189" s="714"/>
      <c r="BG189" s="714"/>
      <c r="BH189" s="714"/>
      <c r="BI189" s="714"/>
      <c r="BJ189" s="714"/>
      <c r="BK189" s="714"/>
      <c r="BL189" s="714"/>
      <c r="BM189" s="714"/>
      <c r="BN189" s="714"/>
      <c r="BO189" s="714"/>
      <c r="BP189" s="714"/>
      <c r="BQ189" s="714"/>
      <c r="BR189" s="714"/>
      <c r="BS189" s="714"/>
    </row>
    <row r="190" spans="2:72" ht="16.5" customHeight="1">
      <c r="C190" s="714"/>
      <c r="D190" s="714"/>
      <c r="E190" s="714"/>
      <c r="F190" s="714"/>
      <c r="G190" s="714"/>
      <c r="H190" s="714"/>
      <c r="I190" s="714"/>
      <c r="J190" s="714"/>
      <c r="K190" s="714"/>
      <c r="L190" s="714"/>
      <c r="M190" s="714"/>
      <c r="N190" s="714"/>
      <c r="O190" s="714"/>
      <c r="P190" s="714"/>
      <c r="Q190" s="714"/>
      <c r="R190" s="714"/>
      <c r="S190" s="714"/>
      <c r="T190" s="714"/>
      <c r="U190" s="714"/>
      <c r="V190" s="714"/>
      <c r="W190" s="714"/>
      <c r="X190" s="714"/>
      <c r="Y190" s="714"/>
      <c r="Z190" s="714"/>
      <c r="AA190" s="714"/>
      <c r="AB190" s="714"/>
      <c r="AC190" s="714"/>
      <c r="AD190" s="714"/>
      <c r="AE190" s="714"/>
      <c r="AF190" s="714"/>
      <c r="AG190" s="714"/>
      <c r="AH190" s="714"/>
      <c r="AI190" s="714"/>
      <c r="AJ190" s="714"/>
      <c r="AK190" s="714"/>
      <c r="AL190" s="714"/>
      <c r="AM190" s="714"/>
      <c r="AN190" s="714"/>
      <c r="AO190" s="714"/>
      <c r="AP190" s="714"/>
      <c r="AQ190" s="714"/>
      <c r="AR190" s="714"/>
      <c r="AS190" s="714"/>
      <c r="AT190" s="714"/>
      <c r="AU190" s="714"/>
      <c r="AV190" s="714"/>
      <c r="AW190" s="714"/>
      <c r="AX190" s="714"/>
      <c r="AY190" s="714"/>
      <c r="AZ190" s="714"/>
      <c r="BA190" s="714"/>
      <c r="BB190" s="714"/>
      <c r="BC190" s="714"/>
      <c r="BD190" s="714"/>
      <c r="BE190" s="714"/>
      <c r="BF190" s="714"/>
      <c r="BG190" s="714"/>
      <c r="BH190" s="714"/>
      <c r="BI190" s="714"/>
      <c r="BJ190" s="714"/>
      <c r="BK190" s="714"/>
      <c r="BL190" s="714"/>
      <c r="BM190" s="714"/>
      <c r="BN190" s="714"/>
      <c r="BO190" s="714"/>
      <c r="BP190" s="714"/>
      <c r="BQ190" s="714"/>
      <c r="BR190" s="714"/>
      <c r="BS190" s="714"/>
    </row>
    <row r="191" spans="2:72" ht="16.5" customHeight="1">
      <c r="C191" s="714"/>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AW191" s="714"/>
      <c r="AX191" s="714"/>
      <c r="AY191" s="714"/>
      <c r="AZ191" s="714"/>
      <c r="BA191" s="714"/>
      <c r="BB191" s="714"/>
      <c r="BC191" s="714"/>
      <c r="BD191" s="714"/>
      <c r="BE191" s="714"/>
      <c r="BF191" s="714"/>
      <c r="BG191" s="714"/>
      <c r="BH191" s="714"/>
      <c r="BI191" s="714"/>
      <c r="BJ191" s="714"/>
      <c r="BK191" s="714"/>
      <c r="BL191" s="714"/>
      <c r="BM191" s="714"/>
      <c r="BN191" s="714"/>
      <c r="BO191" s="714"/>
      <c r="BP191" s="714"/>
      <c r="BQ191" s="714"/>
      <c r="BR191" s="714"/>
      <c r="BS191" s="714"/>
    </row>
    <row r="192" spans="2:72" ht="14.25" customHeight="1">
      <c r="C192" s="714"/>
      <c r="D192" s="714"/>
      <c r="E192" s="714"/>
      <c r="F192" s="714"/>
      <c r="G192" s="714"/>
      <c r="H192" s="714"/>
      <c r="I192" s="714"/>
      <c r="J192" s="714"/>
      <c r="K192" s="714"/>
      <c r="L192" s="714"/>
      <c r="M192" s="714"/>
      <c r="N192" s="714"/>
      <c r="O192" s="714"/>
      <c r="P192" s="714"/>
      <c r="Q192" s="714"/>
      <c r="R192" s="714"/>
      <c r="S192" s="714"/>
      <c r="T192" s="714"/>
      <c r="U192" s="714"/>
      <c r="V192" s="714"/>
      <c r="W192" s="714"/>
      <c r="X192" s="714"/>
      <c r="Y192" s="714"/>
      <c r="Z192" s="714"/>
      <c r="AA192" s="714"/>
      <c r="AB192" s="714"/>
      <c r="AC192" s="714"/>
      <c r="AD192" s="714"/>
      <c r="AE192" s="714"/>
      <c r="AF192" s="714"/>
      <c r="AG192" s="714"/>
      <c r="AH192" s="714"/>
      <c r="AI192" s="714"/>
      <c r="AJ192" s="714"/>
      <c r="AK192" s="714"/>
      <c r="AL192" s="714"/>
      <c r="AM192" s="714"/>
      <c r="AN192" s="714"/>
      <c r="AO192" s="714"/>
      <c r="AP192" s="714"/>
      <c r="AQ192" s="714"/>
      <c r="AR192" s="714"/>
      <c r="AS192" s="714"/>
      <c r="AT192" s="714"/>
      <c r="AU192" s="714"/>
      <c r="AV192" s="714"/>
      <c r="AW192" s="714"/>
      <c r="AX192" s="714"/>
      <c r="AY192" s="714"/>
      <c r="AZ192" s="714"/>
      <c r="BA192" s="714"/>
      <c r="BB192" s="714"/>
      <c r="BC192" s="714"/>
      <c r="BD192" s="714"/>
      <c r="BE192" s="714"/>
      <c r="BF192" s="714"/>
      <c r="BG192" s="714"/>
      <c r="BH192" s="714"/>
      <c r="BI192" s="714"/>
      <c r="BJ192" s="714"/>
      <c r="BK192" s="714"/>
      <c r="BL192" s="714"/>
      <c r="BM192" s="714"/>
      <c r="BN192" s="714"/>
      <c r="BO192" s="714"/>
      <c r="BP192" s="714"/>
      <c r="BQ192" s="714"/>
      <c r="BR192" s="714"/>
      <c r="BS192" s="714"/>
    </row>
    <row r="193" spans="3:71" ht="3.75" customHeight="1">
      <c r="C193" s="350"/>
      <c r="D193" s="350"/>
      <c r="E193" s="350"/>
      <c r="F193" s="350"/>
      <c r="G193" s="350"/>
      <c r="H193" s="350"/>
      <c r="I193" s="350"/>
      <c r="J193" s="350"/>
      <c r="K193" s="350"/>
      <c r="L193" s="350"/>
      <c r="M193" s="350"/>
      <c r="N193" s="350"/>
      <c r="O193" s="350"/>
      <c r="P193" s="350"/>
      <c r="Q193" s="350"/>
      <c r="R193" s="350"/>
      <c r="S193" s="350"/>
      <c r="T193" s="350"/>
      <c r="U193" s="350"/>
      <c r="V193" s="350"/>
      <c r="W193" s="350"/>
      <c r="X193" s="350"/>
      <c r="Y193" s="350"/>
      <c r="Z193" s="350"/>
      <c r="AA193" s="350"/>
      <c r="AB193" s="350"/>
      <c r="AC193" s="350"/>
      <c r="AD193" s="350"/>
      <c r="AE193" s="350"/>
      <c r="AF193" s="350"/>
      <c r="AG193" s="350"/>
      <c r="AH193" s="350"/>
      <c r="AI193" s="350"/>
      <c r="AJ193" s="350"/>
      <c r="AK193" s="350"/>
      <c r="AL193" s="350"/>
      <c r="AM193" s="350"/>
      <c r="AN193" s="350"/>
      <c r="AO193" s="350"/>
      <c r="AP193" s="350"/>
      <c r="AQ193" s="350"/>
      <c r="AR193" s="350"/>
      <c r="AS193" s="350"/>
      <c r="AT193" s="350"/>
      <c r="AU193" s="350"/>
      <c r="AV193" s="350"/>
      <c r="AW193" s="350"/>
      <c r="AX193" s="350"/>
      <c r="AY193" s="350"/>
      <c r="AZ193" s="350"/>
      <c r="BA193" s="350"/>
      <c r="BB193" s="350"/>
      <c r="BC193" s="350"/>
      <c r="BD193" s="350"/>
      <c r="BE193" s="350"/>
      <c r="BF193" s="350"/>
      <c r="BG193" s="350"/>
      <c r="BH193" s="350"/>
      <c r="BI193" s="350"/>
      <c r="BJ193" s="350"/>
      <c r="BK193" s="350"/>
      <c r="BL193" s="350"/>
      <c r="BM193" s="350"/>
      <c r="BN193" s="350"/>
      <c r="BO193" s="350"/>
      <c r="BP193" s="350"/>
      <c r="BQ193" s="350"/>
      <c r="BR193" s="350"/>
      <c r="BS193" s="350"/>
    </row>
    <row r="194" spans="3:71" s="341" customFormat="1" ht="6.75" customHeight="1">
      <c r="C194" s="706" t="s">
        <v>237</v>
      </c>
      <c r="D194" s="706"/>
      <c r="E194" s="706"/>
      <c r="F194" s="706"/>
      <c r="G194" s="706"/>
      <c r="H194" s="706"/>
      <c r="I194" s="706"/>
      <c r="J194" s="706"/>
      <c r="K194" s="706"/>
      <c r="L194" s="706"/>
      <c r="M194" s="706"/>
      <c r="N194" s="706"/>
      <c r="O194" s="706"/>
      <c r="P194" s="706"/>
      <c r="Q194" s="706"/>
      <c r="R194" s="706"/>
      <c r="S194" s="706"/>
      <c r="T194" s="706"/>
      <c r="U194" s="706"/>
      <c r="V194" s="706"/>
      <c r="W194" s="706"/>
      <c r="X194" s="706"/>
      <c r="Y194" s="706"/>
      <c r="Z194" s="706"/>
      <c r="AA194" s="706"/>
      <c r="AB194" s="706"/>
      <c r="AC194" s="706"/>
      <c r="AD194" s="706"/>
      <c r="AE194" s="706"/>
      <c r="AF194" s="706"/>
      <c r="AG194" s="706"/>
      <c r="AH194" s="706"/>
      <c r="AI194" s="706"/>
      <c r="AJ194" s="706"/>
      <c r="AK194" s="706"/>
      <c r="AL194" s="706" t="s">
        <v>238</v>
      </c>
      <c r="AM194" s="706"/>
      <c r="AN194" s="706"/>
      <c r="AO194" s="706"/>
      <c r="AP194" s="706"/>
      <c r="AQ194" s="706"/>
      <c r="AR194" s="706"/>
      <c r="AS194" s="706"/>
      <c r="AT194" s="706"/>
      <c r="AU194" s="706"/>
      <c r="AV194" s="706"/>
      <c r="AW194" s="706" t="s">
        <v>239</v>
      </c>
      <c r="AX194" s="706"/>
      <c r="AY194" s="706"/>
      <c r="AZ194" s="706"/>
      <c r="BA194" s="706"/>
      <c r="BB194" s="706"/>
      <c r="BC194" s="706" t="s">
        <v>240</v>
      </c>
      <c r="BD194" s="706"/>
      <c r="BE194" s="706"/>
      <c r="BF194" s="706"/>
      <c r="BG194" s="706"/>
      <c r="BH194" s="706"/>
      <c r="BI194" s="706"/>
      <c r="BJ194" s="706"/>
      <c r="BK194" s="706"/>
      <c r="BL194" s="706"/>
      <c r="BM194" s="706"/>
      <c r="BN194" s="706"/>
      <c r="BO194" s="706"/>
      <c r="BP194" s="706"/>
      <c r="BQ194" s="706"/>
      <c r="BR194" s="706"/>
      <c r="BS194" s="706"/>
    </row>
    <row r="195" spans="3:71" s="341" customFormat="1" ht="6" customHeight="1">
      <c r="C195" s="706"/>
      <c r="D195" s="706"/>
      <c r="E195" s="706"/>
      <c r="F195" s="706"/>
      <c r="G195" s="706"/>
      <c r="H195" s="706"/>
      <c r="I195" s="706"/>
      <c r="J195" s="706"/>
      <c r="K195" s="706"/>
      <c r="L195" s="706"/>
      <c r="M195" s="706"/>
      <c r="N195" s="706"/>
      <c r="O195" s="706"/>
      <c r="P195" s="706"/>
      <c r="Q195" s="706"/>
      <c r="R195" s="706"/>
      <c r="S195" s="706"/>
      <c r="T195" s="706"/>
      <c r="U195" s="706"/>
      <c r="V195" s="706"/>
      <c r="W195" s="706"/>
      <c r="X195" s="706"/>
      <c r="Y195" s="706"/>
      <c r="Z195" s="706"/>
      <c r="AA195" s="706"/>
      <c r="AB195" s="706"/>
      <c r="AC195" s="706"/>
      <c r="AD195" s="706"/>
      <c r="AE195" s="706"/>
      <c r="AF195" s="706"/>
      <c r="AG195" s="706"/>
      <c r="AH195" s="706"/>
      <c r="AI195" s="706"/>
      <c r="AJ195" s="706"/>
      <c r="AK195" s="706"/>
      <c r="AL195" s="706"/>
      <c r="AM195" s="706"/>
      <c r="AN195" s="706"/>
      <c r="AO195" s="706"/>
      <c r="AP195" s="706"/>
      <c r="AQ195" s="706"/>
      <c r="AR195" s="706"/>
      <c r="AS195" s="706"/>
      <c r="AT195" s="706"/>
      <c r="AU195" s="706"/>
      <c r="AV195" s="706"/>
      <c r="AW195" s="706"/>
      <c r="AX195" s="706"/>
      <c r="AY195" s="706"/>
      <c r="AZ195" s="706"/>
      <c r="BA195" s="706"/>
      <c r="BB195" s="706"/>
      <c r="BC195" s="706"/>
      <c r="BD195" s="706"/>
      <c r="BE195" s="706"/>
      <c r="BF195" s="706"/>
      <c r="BG195" s="706"/>
      <c r="BH195" s="706"/>
      <c r="BI195" s="706"/>
      <c r="BJ195" s="706"/>
      <c r="BK195" s="706"/>
      <c r="BL195" s="706"/>
      <c r="BM195" s="706"/>
      <c r="BN195" s="706"/>
      <c r="BO195" s="706"/>
      <c r="BP195" s="706"/>
      <c r="BQ195" s="706"/>
      <c r="BR195" s="706"/>
      <c r="BS195" s="706"/>
    </row>
    <row r="196" spans="3:71" ht="6.75" customHeight="1">
      <c r="C196" s="707">
        <f>+'INFO CLIENTE'!B88</f>
        <v>0</v>
      </c>
      <c r="D196" s="707"/>
      <c r="E196" s="707"/>
      <c r="F196" s="707"/>
      <c r="G196" s="707"/>
      <c r="H196" s="707"/>
      <c r="I196" s="707"/>
      <c r="J196" s="707"/>
      <c r="K196" s="707"/>
      <c r="L196" s="707"/>
      <c r="M196" s="707"/>
      <c r="N196" s="707"/>
      <c r="O196" s="707"/>
      <c r="P196" s="707"/>
      <c r="Q196" s="707"/>
      <c r="R196" s="707"/>
      <c r="S196" s="707"/>
      <c r="T196" s="707"/>
      <c r="U196" s="707"/>
      <c r="V196" s="707"/>
      <c r="W196" s="707"/>
      <c r="X196" s="707"/>
      <c r="Y196" s="707"/>
      <c r="Z196" s="707"/>
      <c r="AA196" s="707"/>
      <c r="AB196" s="707"/>
      <c r="AC196" s="707"/>
      <c r="AD196" s="707"/>
      <c r="AE196" s="707"/>
      <c r="AF196" s="707"/>
      <c r="AG196" s="707"/>
      <c r="AH196" s="707"/>
      <c r="AI196" s="707"/>
      <c r="AJ196" s="707"/>
      <c r="AK196" s="707"/>
      <c r="AL196" s="707">
        <f>+'INFO CLIENTE'!B89</f>
        <v>0</v>
      </c>
      <c r="AM196" s="707"/>
      <c r="AN196" s="707"/>
      <c r="AO196" s="707"/>
      <c r="AP196" s="707"/>
      <c r="AQ196" s="707"/>
      <c r="AR196" s="707"/>
      <c r="AS196" s="707"/>
      <c r="AT196" s="707"/>
      <c r="AU196" s="707"/>
      <c r="AV196" s="707"/>
      <c r="AW196" s="708">
        <f>+'INFO CLIENTE'!B90</f>
        <v>0</v>
      </c>
      <c r="AX196" s="708"/>
      <c r="AY196" s="708"/>
      <c r="AZ196" s="708"/>
      <c r="BA196" s="708"/>
      <c r="BB196" s="708"/>
      <c r="BC196" s="707">
        <f>+'INFO CLIENTE'!B91</f>
        <v>0</v>
      </c>
      <c r="BD196" s="707"/>
      <c r="BE196" s="707"/>
      <c r="BF196" s="707"/>
      <c r="BG196" s="707"/>
      <c r="BH196" s="707"/>
      <c r="BI196" s="707"/>
      <c r="BJ196" s="707"/>
      <c r="BK196" s="707"/>
      <c r="BL196" s="707"/>
      <c r="BM196" s="707"/>
      <c r="BN196" s="707"/>
      <c r="BO196" s="707"/>
      <c r="BP196" s="707"/>
      <c r="BQ196" s="707"/>
      <c r="BR196" s="707"/>
      <c r="BS196" s="707"/>
    </row>
    <row r="197" spans="3:71" ht="6.75" customHeight="1">
      <c r="C197" s="707"/>
      <c r="D197" s="707"/>
      <c r="E197" s="707"/>
      <c r="F197" s="707"/>
      <c r="G197" s="707"/>
      <c r="H197" s="707"/>
      <c r="I197" s="707"/>
      <c r="J197" s="707"/>
      <c r="K197" s="707"/>
      <c r="L197" s="707"/>
      <c r="M197" s="707"/>
      <c r="N197" s="707"/>
      <c r="O197" s="707"/>
      <c r="P197" s="707"/>
      <c r="Q197" s="707"/>
      <c r="R197" s="707"/>
      <c r="S197" s="707"/>
      <c r="T197" s="707"/>
      <c r="U197" s="707"/>
      <c r="V197" s="707"/>
      <c r="W197" s="707"/>
      <c r="X197" s="707"/>
      <c r="Y197" s="707"/>
      <c r="Z197" s="707"/>
      <c r="AA197" s="707"/>
      <c r="AB197" s="707"/>
      <c r="AC197" s="707"/>
      <c r="AD197" s="707"/>
      <c r="AE197" s="707"/>
      <c r="AF197" s="707"/>
      <c r="AG197" s="707"/>
      <c r="AH197" s="707"/>
      <c r="AI197" s="707"/>
      <c r="AJ197" s="707"/>
      <c r="AK197" s="707"/>
      <c r="AL197" s="707"/>
      <c r="AM197" s="707"/>
      <c r="AN197" s="707"/>
      <c r="AO197" s="707"/>
      <c r="AP197" s="707"/>
      <c r="AQ197" s="707"/>
      <c r="AR197" s="707"/>
      <c r="AS197" s="707"/>
      <c r="AT197" s="707"/>
      <c r="AU197" s="707"/>
      <c r="AV197" s="707"/>
      <c r="AW197" s="708"/>
      <c r="AX197" s="708"/>
      <c r="AY197" s="708"/>
      <c r="AZ197" s="708"/>
      <c r="BA197" s="708"/>
      <c r="BB197" s="708"/>
      <c r="BC197" s="707"/>
      <c r="BD197" s="707"/>
      <c r="BE197" s="707"/>
      <c r="BF197" s="707"/>
      <c r="BG197" s="707"/>
      <c r="BH197" s="707"/>
      <c r="BI197" s="707"/>
      <c r="BJ197" s="707"/>
      <c r="BK197" s="707"/>
      <c r="BL197" s="707"/>
      <c r="BM197" s="707"/>
      <c r="BN197" s="707"/>
      <c r="BO197" s="707"/>
      <c r="BP197" s="707"/>
      <c r="BQ197" s="707"/>
      <c r="BR197" s="707"/>
      <c r="BS197" s="707"/>
    </row>
    <row r="198" spans="3:71" ht="6.75" customHeight="1">
      <c r="C198" s="707" t="str">
        <f>+'INFO CLIENTE'!B93</f>
        <v>-</v>
      </c>
      <c r="D198" s="707"/>
      <c r="E198" s="707"/>
      <c r="F198" s="707"/>
      <c r="G198" s="707"/>
      <c r="H198" s="707"/>
      <c r="I198" s="707"/>
      <c r="J198" s="707"/>
      <c r="K198" s="707"/>
      <c r="L198" s="707"/>
      <c r="M198" s="707"/>
      <c r="N198" s="707"/>
      <c r="O198" s="707"/>
      <c r="P198" s="707"/>
      <c r="Q198" s="707"/>
      <c r="R198" s="707"/>
      <c r="S198" s="707"/>
      <c r="T198" s="707"/>
      <c r="U198" s="707"/>
      <c r="V198" s="707"/>
      <c r="W198" s="707"/>
      <c r="X198" s="707"/>
      <c r="Y198" s="707"/>
      <c r="Z198" s="707"/>
      <c r="AA198" s="707"/>
      <c r="AB198" s="707"/>
      <c r="AC198" s="707"/>
      <c r="AD198" s="707"/>
      <c r="AE198" s="707"/>
      <c r="AF198" s="707"/>
      <c r="AG198" s="707"/>
      <c r="AH198" s="707"/>
      <c r="AI198" s="707"/>
      <c r="AJ198" s="707"/>
      <c r="AK198" s="707"/>
      <c r="AL198" s="707" t="str">
        <f>+'INFO CLIENTE'!B94</f>
        <v>-</v>
      </c>
      <c r="AM198" s="707"/>
      <c r="AN198" s="707"/>
      <c r="AO198" s="707"/>
      <c r="AP198" s="707"/>
      <c r="AQ198" s="707"/>
      <c r="AR198" s="707"/>
      <c r="AS198" s="707"/>
      <c r="AT198" s="707"/>
      <c r="AU198" s="707"/>
      <c r="AV198" s="707"/>
      <c r="AW198" s="708" t="str">
        <f>+'INFO CLIENTE'!B95</f>
        <v>-</v>
      </c>
      <c r="AX198" s="708"/>
      <c r="AY198" s="708"/>
      <c r="AZ198" s="708"/>
      <c r="BA198" s="708"/>
      <c r="BB198" s="708"/>
      <c r="BC198" s="707" t="str">
        <f>+'INFO CLIENTE'!B96</f>
        <v>-</v>
      </c>
      <c r="BD198" s="707"/>
      <c r="BE198" s="707"/>
      <c r="BF198" s="707"/>
      <c r="BG198" s="707"/>
      <c r="BH198" s="707"/>
      <c r="BI198" s="707"/>
      <c r="BJ198" s="707"/>
      <c r="BK198" s="707"/>
      <c r="BL198" s="707"/>
      <c r="BM198" s="707"/>
      <c r="BN198" s="707"/>
      <c r="BO198" s="707"/>
      <c r="BP198" s="707"/>
      <c r="BQ198" s="707"/>
      <c r="BR198" s="707"/>
      <c r="BS198" s="707"/>
    </row>
    <row r="199" spans="3:71" ht="6.75" customHeight="1">
      <c r="C199" s="707"/>
      <c r="D199" s="707"/>
      <c r="E199" s="707"/>
      <c r="F199" s="707"/>
      <c r="G199" s="707"/>
      <c r="H199" s="707"/>
      <c r="I199" s="707"/>
      <c r="J199" s="707"/>
      <c r="K199" s="707"/>
      <c r="L199" s="707"/>
      <c r="M199" s="707"/>
      <c r="N199" s="707"/>
      <c r="O199" s="707"/>
      <c r="P199" s="707"/>
      <c r="Q199" s="707"/>
      <c r="R199" s="707"/>
      <c r="S199" s="707"/>
      <c r="T199" s="707"/>
      <c r="U199" s="707"/>
      <c r="V199" s="707"/>
      <c r="W199" s="707"/>
      <c r="X199" s="707"/>
      <c r="Y199" s="707"/>
      <c r="Z199" s="707"/>
      <c r="AA199" s="707"/>
      <c r="AB199" s="707"/>
      <c r="AC199" s="707"/>
      <c r="AD199" s="707"/>
      <c r="AE199" s="707"/>
      <c r="AF199" s="707"/>
      <c r="AG199" s="707"/>
      <c r="AH199" s="707"/>
      <c r="AI199" s="707"/>
      <c r="AJ199" s="707"/>
      <c r="AK199" s="707"/>
      <c r="AL199" s="707"/>
      <c r="AM199" s="707"/>
      <c r="AN199" s="707"/>
      <c r="AO199" s="707"/>
      <c r="AP199" s="707"/>
      <c r="AQ199" s="707"/>
      <c r="AR199" s="707"/>
      <c r="AS199" s="707"/>
      <c r="AT199" s="707"/>
      <c r="AU199" s="707"/>
      <c r="AV199" s="707"/>
      <c r="AW199" s="708"/>
      <c r="AX199" s="708"/>
      <c r="AY199" s="708"/>
      <c r="AZ199" s="708"/>
      <c r="BA199" s="708"/>
      <c r="BB199" s="708"/>
      <c r="BC199" s="707"/>
      <c r="BD199" s="707"/>
      <c r="BE199" s="707"/>
      <c r="BF199" s="707"/>
      <c r="BG199" s="707"/>
      <c r="BH199" s="707"/>
      <c r="BI199" s="707"/>
      <c r="BJ199" s="707"/>
      <c r="BK199" s="707"/>
      <c r="BL199" s="707"/>
      <c r="BM199" s="707"/>
      <c r="BN199" s="707"/>
      <c r="BO199" s="707"/>
      <c r="BP199" s="707"/>
      <c r="BQ199" s="707"/>
      <c r="BR199" s="707"/>
      <c r="BS199" s="707"/>
    </row>
    <row r="200" spans="3:71" ht="12.75" customHeight="1">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c r="AJ200" s="416"/>
      <c r="AK200" s="416"/>
      <c r="AL200" s="416"/>
      <c r="AM200" s="416"/>
      <c r="AN200" s="416"/>
      <c r="AO200" s="416"/>
      <c r="AP200" s="416"/>
      <c r="AQ200" s="416"/>
      <c r="AR200" s="416"/>
      <c r="AS200" s="416"/>
      <c r="AT200" s="416"/>
      <c r="AU200" s="416"/>
      <c r="AV200" s="416"/>
      <c r="AW200" s="416"/>
      <c r="AX200" s="416"/>
      <c r="AY200" s="416"/>
      <c r="AZ200" s="416"/>
      <c r="BA200" s="416"/>
      <c r="BB200" s="416"/>
      <c r="BC200" s="416"/>
      <c r="BD200" s="416"/>
      <c r="BE200" s="416"/>
      <c r="BF200" s="416"/>
      <c r="BG200" s="416"/>
      <c r="BH200" s="416"/>
      <c r="BI200" s="416"/>
      <c r="BJ200" s="416"/>
      <c r="BK200" s="416"/>
      <c r="BL200" s="416"/>
      <c r="BM200" s="416"/>
      <c r="BN200" s="416"/>
      <c r="BO200" s="416"/>
      <c r="BP200" s="416"/>
      <c r="BQ200" s="416"/>
      <c r="BR200" s="416"/>
      <c r="BS200" s="416"/>
    </row>
    <row r="201" spans="3:71" ht="6.75" customHeight="1">
      <c r="C201" s="638" t="s">
        <v>241</v>
      </c>
      <c r="D201" s="638"/>
      <c r="E201" s="638"/>
      <c r="F201" s="638"/>
      <c r="G201" s="638"/>
      <c r="H201" s="638"/>
      <c r="I201" s="638"/>
      <c r="J201" s="638"/>
      <c r="K201" s="638"/>
      <c r="L201" s="638"/>
      <c r="M201" s="638"/>
      <c r="N201" s="638"/>
      <c r="O201" s="638"/>
      <c r="P201" s="638"/>
      <c r="Q201" s="638"/>
      <c r="R201" s="638"/>
      <c r="S201" s="638"/>
      <c r="T201" s="638"/>
      <c r="U201" s="638"/>
      <c r="V201" s="638"/>
      <c r="W201" s="638"/>
      <c r="X201" s="638"/>
      <c r="Y201" s="638"/>
      <c r="Z201" s="638"/>
      <c r="AA201" s="638"/>
      <c r="AB201" s="638"/>
      <c r="AC201" s="638"/>
      <c r="AD201" s="638"/>
      <c r="AE201" s="638"/>
      <c r="AF201" s="638"/>
      <c r="AG201" s="638"/>
      <c r="AH201" s="638"/>
      <c r="AI201" s="638"/>
      <c r="AJ201" s="638"/>
      <c r="AK201" s="638"/>
      <c r="AL201" s="638"/>
      <c r="AM201" s="638"/>
      <c r="AN201" s="638"/>
      <c r="AO201" s="638"/>
      <c r="AP201" s="638"/>
      <c r="AQ201" s="638"/>
      <c r="AR201" s="638"/>
      <c r="AS201" s="638"/>
      <c r="AT201" s="638"/>
      <c r="AU201" s="638"/>
      <c r="AV201" s="638"/>
      <c r="AW201" s="638"/>
      <c r="AX201" s="638"/>
      <c r="AY201" s="638"/>
      <c r="AZ201" s="638"/>
      <c r="BA201" s="638"/>
      <c r="BB201" s="638"/>
      <c r="BC201" s="638"/>
      <c r="BD201" s="638"/>
      <c r="BE201" s="638"/>
      <c r="BF201" s="638"/>
      <c r="BG201" s="638"/>
      <c r="BH201" s="638"/>
      <c r="BI201" s="638"/>
      <c r="BJ201" s="638"/>
      <c r="BK201" s="638"/>
      <c r="BL201" s="638"/>
      <c r="BM201" s="638"/>
      <c r="BN201" s="638"/>
      <c r="BO201" s="638"/>
      <c r="BP201" s="638"/>
      <c r="BQ201" s="638"/>
      <c r="BR201" s="638"/>
      <c r="BS201" s="638"/>
    </row>
    <row r="202" spans="3:71" ht="12" customHeight="1">
      <c r="C202" s="638"/>
      <c r="D202" s="638"/>
      <c r="E202" s="638"/>
      <c r="F202" s="638"/>
      <c r="G202" s="638"/>
      <c r="H202" s="638"/>
      <c r="I202" s="638"/>
      <c r="J202" s="638"/>
      <c r="K202" s="638"/>
      <c r="L202" s="638"/>
      <c r="M202" s="638"/>
      <c r="N202" s="638"/>
      <c r="O202" s="638"/>
      <c r="P202" s="638"/>
      <c r="Q202" s="638"/>
      <c r="R202" s="638"/>
      <c r="S202" s="638"/>
      <c r="T202" s="638"/>
      <c r="U202" s="638"/>
      <c r="V202" s="638"/>
      <c r="W202" s="638"/>
      <c r="X202" s="638"/>
      <c r="Y202" s="638"/>
      <c r="Z202" s="638"/>
      <c r="AA202" s="638"/>
      <c r="AB202" s="638"/>
      <c r="AC202" s="638"/>
      <c r="AD202" s="638"/>
      <c r="AE202" s="638"/>
      <c r="AF202" s="638"/>
      <c r="AG202" s="638"/>
      <c r="AH202" s="638"/>
      <c r="AI202" s="638"/>
      <c r="AJ202" s="638"/>
      <c r="AK202" s="638"/>
      <c r="AL202" s="638"/>
      <c r="AM202" s="638"/>
      <c r="AN202" s="638"/>
      <c r="AO202" s="638"/>
      <c r="AP202" s="638"/>
      <c r="AQ202" s="638"/>
      <c r="AR202" s="638"/>
      <c r="AS202" s="638"/>
      <c r="AT202" s="638"/>
      <c r="AU202" s="638"/>
      <c r="AV202" s="638"/>
      <c r="AW202" s="638"/>
      <c r="AX202" s="638"/>
      <c r="AY202" s="638"/>
      <c r="AZ202" s="638"/>
      <c r="BA202" s="638"/>
      <c r="BB202" s="638"/>
      <c r="BC202" s="638"/>
      <c r="BD202" s="638"/>
      <c r="BE202" s="638"/>
      <c r="BF202" s="638"/>
      <c r="BG202" s="638"/>
      <c r="BH202" s="638"/>
      <c r="BI202" s="638"/>
      <c r="BJ202" s="638"/>
      <c r="BK202" s="638"/>
      <c r="BL202" s="638"/>
      <c r="BM202" s="638"/>
      <c r="BN202" s="638"/>
      <c r="BO202" s="638"/>
      <c r="BP202" s="638"/>
      <c r="BQ202" s="638"/>
      <c r="BR202" s="638"/>
      <c r="BS202" s="638"/>
    </row>
    <row r="203" spans="3:71" ht="16.5" customHeight="1">
      <c r="C203" s="646" t="s">
        <v>331</v>
      </c>
      <c r="D203" s="646"/>
      <c r="E203" s="646"/>
      <c r="F203" s="646"/>
      <c r="G203" s="646"/>
      <c r="H203" s="646"/>
      <c r="I203" s="646"/>
      <c r="J203" s="646"/>
      <c r="K203" s="646"/>
      <c r="L203" s="646"/>
      <c r="M203" s="646"/>
      <c r="N203" s="646"/>
      <c r="O203" s="646"/>
      <c r="P203" s="646"/>
      <c r="Q203" s="646"/>
      <c r="R203" s="646"/>
      <c r="S203" s="646"/>
      <c r="T203" s="646"/>
      <c r="U203" s="646"/>
      <c r="V203" s="646"/>
      <c r="W203" s="646"/>
      <c r="X203" s="646"/>
      <c r="Y203" s="646"/>
      <c r="Z203" s="646"/>
      <c r="AA203" s="646"/>
      <c r="AB203" s="646"/>
      <c r="AC203" s="646"/>
      <c r="AD203" s="646"/>
      <c r="AE203" s="646"/>
      <c r="AF203" s="646"/>
      <c r="AG203" s="646"/>
      <c r="AH203" s="646"/>
      <c r="AI203" s="646"/>
      <c r="AJ203" s="646"/>
      <c r="AK203" s="646"/>
      <c r="AL203" s="646"/>
    </row>
    <row r="204" spans="3:71" s="341" customFormat="1" ht="6" customHeight="1">
      <c r="C204" s="706" t="s">
        <v>308</v>
      </c>
      <c r="D204" s="706"/>
      <c r="E204" s="706"/>
      <c r="F204" s="706"/>
      <c r="G204" s="706"/>
      <c r="H204" s="706"/>
      <c r="I204" s="706"/>
      <c r="J204" s="706"/>
      <c r="K204" s="706"/>
      <c r="L204" s="706"/>
      <c r="M204" s="706"/>
      <c r="N204" s="706"/>
      <c r="O204" s="706"/>
      <c r="P204" s="706"/>
      <c r="Q204" s="706"/>
      <c r="R204" s="706"/>
      <c r="S204" s="706"/>
      <c r="T204" s="706"/>
      <c r="U204" s="706"/>
      <c r="V204" s="706"/>
      <c r="W204" s="706"/>
      <c r="X204" s="706"/>
      <c r="Y204" s="706"/>
      <c r="Z204" s="706"/>
      <c r="AA204" s="706"/>
      <c r="AB204" s="706"/>
      <c r="AC204" s="706"/>
      <c r="AD204" s="706"/>
      <c r="AE204" s="706"/>
      <c r="AF204" s="706"/>
      <c r="AG204" s="706"/>
      <c r="AH204" s="706"/>
      <c r="AI204" s="706"/>
      <c r="AJ204" s="706"/>
      <c r="AK204" s="706"/>
      <c r="AL204" s="706"/>
      <c r="AM204" s="706" t="s">
        <v>309</v>
      </c>
      <c r="AN204" s="706"/>
      <c r="AO204" s="706"/>
      <c r="AP204" s="706"/>
      <c r="AQ204" s="706"/>
      <c r="AR204" s="706"/>
      <c r="AS204" s="706"/>
      <c r="AT204" s="706"/>
      <c r="AU204" s="706"/>
      <c r="AV204" s="706"/>
      <c r="AW204" s="706"/>
      <c r="AX204" s="706"/>
      <c r="AY204" s="706"/>
      <c r="AZ204" s="706"/>
      <c r="BA204" s="706"/>
      <c r="BB204" s="706"/>
      <c r="BC204" s="706"/>
      <c r="BD204" s="706"/>
      <c r="BE204" s="706"/>
      <c r="BF204" s="706"/>
      <c r="BG204" s="706" t="s">
        <v>353</v>
      </c>
      <c r="BH204" s="706"/>
      <c r="BI204" s="706"/>
      <c r="BJ204" s="706"/>
      <c r="BK204" s="706"/>
      <c r="BL204" s="706"/>
      <c r="BM204" s="706"/>
      <c r="BN204" s="706"/>
      <c r="BO204" s="706" t="s">
        <v>12</v>
      </c>
      <c r="BP204" s="706"/>
      <c r="BQ204" s="706"/>
      <c r="BR204" s="706"/>
      <c r="BS204" s="706"/>
    </row>
    <row r="205" spans="3:71" s="341" customFormat="1" ht="6" customHeight="1">
      <c r="C205" s="706"/>
      <c r="D205" s="706"/>
      <c r="E205" s="706"/>
      <c r="F205" s="706"/>
      <c r="G205" s="706"/>
      <c r="H205" s="706"/>
      <c r="I205" s="706"/>
      <c r="J205" s="706"/>
      <c r="K205" s="706"/>
      <c r="L205" s="706"/>
      <c r="M205" s="706"/>
      <c r="N205" s="706"/>
      <c r="O205" s="706"/>
      <c r="P205" s="706"/>
      <c r="Q205" s="706"/>
      <c r="R205" s="706"/>
      <c r="S205" s="706"/>
      <c r="T205" s="706"/>
      <c r="U205" s="706"/>
      <c r="V205" s="706"/>
      <c r="W205" s="706"/>
      <c r="X205" s="706"/>
      <c r="Y205" s="706"/>
      <c r="Z205" s="706"/>
      <c r="AA205" s="706"/>
      <c r="AB205" s="706"/>
      <c r="AC205" s="706"/>
      <c r="AD205" s="706"/>
      <c r="AE205" s="706"/>
      <c r="AF205" s="706"/>
      <c r="AG205" s="706"/>
      <c r="AH205" s="706"/>
      <c r="AI205" s="706"/>
      <c r="AJ205" s="706"/>
      <c r="AK205" s="706"/>
      <c r="AL205" s="706"/>
      <c r="AM205" s="706"/>
      <c r="AN205" s="706"/>
      <c r="AO205" s="706"/>
      <c r="AP205" s="706"/>
      <c r="AQ205" s="706"/>
      <c r="AR205" s="706"/>
      <c r="AS205" s="706"/>
      <c r="AT205" s="706"/>
      <c r="AU205" s="706"/>
      <c r="AV205" s="706"/>
      <c r="AW205" s="706"/>
      <c r="AX205" s="706"/>
      <c r="AY205" s="706"/>
      <c r="AZ205" s="706"/>
      <c r="BA205" s="706"/>
      <c r="BB205" s="706"/>
      <c r="BC205" s="706"/>
      <c r="BD205" s="706"/>
      <c r="BE205" s="706"/>
      <c r="BF205" s="706"/>
      <c r="BG205" s="706"/>
      <c r="BH205" s="706"/>
      <c r="BI205" s="706"/>
      <c r="BJ205" s="706"/>
      <c r="BK205" s="706"/>
      <c r="BL205" s="706"/>
      <c r="BM205" s="706"/>
      <c r="BN205" s="706"/>
      <c r="BO205" s="706"/>
      <c r="BP205" s="706"/>
      <c r="BQ205" s="706"/>
      <c r="BR205" s="706"/>
      <c r="BS205" s="706"/>
    </row>
    <row r="206" spans="3:71" ht="13.5" customHeight="1">
      <c r="C206" s="715"/>
      <c r="D206" s="716" t="s">
        <v>242</v>
      </c>
      <c r="E206" s="716"/>
      <c r="F206" s="716"/>
      <c r="G206" s="716"/>
      <c r="H206" s="716"/>
      <c r="I206" s="716"/>
      <c r="J206" s="716"/>
      <c r="K206" s="716"/>
      <c r="L206" s="716"/>
      <c r="M206" s="716"/>
      <c r="N206" s="716"/>
      <c r="O206" s="716"/>
      <c r="P206" s="716"/>
      <c r="Q206" s="716"/>
      <c r="R206" s="716"/>
      <c r="S206" s="716"/>
      <c r="T206" s="716"/>
      <c r="U206" s="716"/>
      <c r="V206" s="716"/>
      <c r="W206" s="716"/>
      <c r="X206" s="716"/>
      <c r="Y206" s="716"/>
      <c r="Z206" s="716"/>
      <c r="AA206" s="716"/>
      <c r="AB206" s="716"/>
      <c r="AC206" s="716"/>
      <c r="AD206" s="716"/>
      <c r="AE206" s="716"/>
      <c r="AF206" s="716"/>
      <c r="AG206" s="716"/>
      <c r="AH206" s="716"/>
      <c r="AI206" s="716"/>
      <c r="AJ206" s="716"/>
      <c r="AK206" s="716"/>
      <c r="AL206" s="716"/>
      <c r="AM206" s="717" t="s">
        <v>39</v>
      </c>
      <c r="AN206" s="717"/>
      <c r="AO206" s="717"/>
      <c r="AP206" s="717"/>
      <c r="AQ206" s="717"/>
      <c r="AR206" s="717"/>
      <c r="AS206" s="717"/>
      <c r="AT206" s="717"/>
      <c r="AU206" s="717"/>
      <c r="AV206" s="717"/>
      <c r="AW206" s="717" t="s">
        <v>40</v>
      </c>
      <c r="AX206" s="717"/>
      <c r="AY206" s="717"/>
      <c r="AZ206" s="717"/>
      <c r="BA206" s="717"/>
      <c r="BB206" s="717"/>
      <c r="BC206" s="717"/>
      <c r="BD206" s="717"/>
      <c r="BE206" s="717"/>
      <c r="BF206" s="717"/>
      <c r="BG206" s="718" t="str">
        <f>+IF('COTIZACION CLIENTE'!D22="No Contratada","N/A",'COTIZACION CLIENTE'!F22)</f>
        <v>N/A</v>
      </c>
      <c r="BH206" s="719"/>
      <c r="BI206" s="719"/>
      <c r="BJ206" s="719"/>
      <c r="BK206" s="719"/>
      <c r="BL206" s="719"/>
      <c r="BM206" s="719"/>
      <c r="BN206" s="720"/>
      <c r="BO206" s="724">
        <f>+'COTIZACION CLIENTE'!E21</f>
        <v>0</v>
      </c>
      <c r="BP206" s="724"/>
      <c r="BQ206" s="724"/>
      <c r="BR206" s="724"/>
      <c r="BS206" s="724"/>
    </row>
    <row r="207" spans="3:71" ht="11.25" customHeight="1">
      <c r="C207" s="715"/>
      <c r="D207" s="716"/>
      <c r="E207" s="716"/>
      <c r="F207" s="716"/>
      <c r="G207" s="716"/>
      <c r="H207" s="716"/>
      <c r="I207" s="716"/>
      <c r="J207" s="716"/>
      <c r="K207" s="716"/>
      <c r="L207" s="716"/>
      <c r="M207" s="716"/>
      <c r="N207" s="716"/>
      <c r="O207" s="716"/>
      <c r="P207" s="716"/>
      <c r="Q207" s="716"/>
      <c r="R207" s="716"/>
      <c r="S207" s="716"/>
      <c r="T207" s="716"/>
      <c r="U207" s="716"/>
      <c r="V207" s="716"/>
      <c r="W207" s="716"/>
      <c r="X207" s="716"/>
      <c r="Y207" s="716"/>
      <c r="Z207" s="716"/>
      <c r="AA207" s="716"/>
      <c r="AB207" s="716"/>
      <c r="AC207" s="716"/>
      <c r="AD207" s="716"/>
      <c r="AE207" s="716"/>
      <c r="AF207" s="716"/>
      <c r="AG207" s="716"/>
      <c r="AH207" s="716"/>
      <c r="AI207" s="716"/>
      <c r="AJ207" s="716"/>
      <c r="AK207" s="716"/>
      <c r="AL207" s="716"/>
      <c r="AM207" s="725" t="str">
        <f>+IF('COTIZACION CLIENTE'!D22="NO CONTRATADA","N/A",'COTIZACION CLIENTE'!D22)</f>
        <v>N/A</v>
      </c>
      <c r="AN207" s="726"/>
      <c r="AO207" s="726"/>
      <c r="AP207" s="726"/>
      <c r="AQ207" s="726"/>
      <c r="AR207" s="726"/>
      <c r="AS207" s="726"/>
      <c r="AT207" s="726"/>
      <c r="AU207" s="726"/>
      <c r="AV207" s="727"/>
      <c r="AW207" s="725" t="str">
        <f>+IF('COTIZACION CLIENTE'!D23="NO CONTRATADA","N/A",'COTIZACION CLIENTE'!D23)</f>
        <v>N/A</v>
      </c>
      <c r="AX207" s="726"/>
      <c r="AY207" s="726"/>
      <c r="AZ207" s="726"/>
      <c r="BA207" s="726"/>
      <c r="BB207" s="726"/>
      <c r="BC207" s="726"/>
      <c r="BD207" s="726"/>
      <c r="BE207" s="726"/>
      <c r="BF207" s="727"/>
      <c r="BG207" s="721"/>
      <c r="BH207" s="722"/>
      <c r="BI207" s="722"/>
      <c r="BJ207" s="722"/>
      <c r="BK207" s="722"/>
      <c r="BL207" s="722"/>
      <c r="BM207" s="722"/>
      <c r="BN207" s="723"/>
      <c r="BO207" s="724"/>
      <c r="BP207" s="724"/>
      <c r="BQ207" s="724"/>
      <c r="BR207" s="724"/>
      <c r="BS207" s="724"/>
    </row>
    <row r="208" spans="3:71" ht="9" customHeight="1">
      <c r="C208" s="715"/>
      <c r="D208" s="716" t="s">
        <v>243</v>
      </c>
      <c r="E208" s="716"/>
      <c r="F208" s="716"/>
      <c r="G208" s="716"/>
      <c r="H208" s="716"/>
      <c r="I208" s="716"/>
      <c r="J208" s="716"/>
      <c r="K208" s="716"/>
      <c r="L208" s="716"/>
      <c r="M208" s="716"/>
      <c r="N208" s="716"/>
      <c r="O208" s="716"/>
      <c r="P208" s="716"/>
      <c r="Q208" s="716"/>
      <c r="R208" s="716"/>
      <c r="S208" s="716"/>
      <c r="T208" s="716"/>
      <c r="U208" s="716"/>
      <c r="V208" s="716"/>
      <c r="W208" s="716"/>
      <c r="X208" s="716"/>
      <c r="Y208" s="716"/>
      <c r="Z208" s="716"/>
      <c r="AA208" s="716"/>
      <c r="AB208" s="716"/>
      <c r="AC208" s="716"/>
      <c r="AD208" s="716"/>
      <c r="AE208" s="716"/>
      <c r="AF208" s="716"/>
      <c r="AG208" s="716"/>
      <c r="AH208" s="716"/>
      <c r="AI208" s="716"/>
      <c r="AJ208" s="716"/>
      <c r="AK208" s="716"/>
      <c r="AL208" s="716"/>
      <c r="AM208" s="728" t="str">
        <f>+IF('COTIZACION CLIENTE'!D24="NO CONTRATADA","N/A",'COTIZACION CLIENTE'!D24)</f>
        <v>N/A</v>
      </c>
      <c r="AN208" s="729"/>
      <c r="AO208" s="729"/>
      <c r="AP208" s="729"/>
      <c r="AQ208" s="729"/>
      <c r="AR208" s="729"/>
      <c r="AS208" s="729"/>
      <c r="AT208" s="729"/>
      <c r="AU208" s="729"/>
      <c r="AV208" s="729"/>
      <c r="AW208" s="729"/>
      <c r="AX208" s="729"/>
      <c r="AY208" s="729"/>
      <c r="AZ208" s="729"/>
      <c r="BA208" s="729"/>
      <c r="BB208" s="729"/>
      <c r="BC208" s="729"/>
      <c r="BD208" s="729"/>
      <c r="BE208" s="729"/>
      <c r="BF208" s="730"/>
      <c r="BG208" s="734" t="str">
        <f>+IF('COTIZACION CLIENTE'!D24="No Contratada","N/A",'COTIZACION CLIENTE'!F24)</f>
        <v>N/A</v>
      </c>
      <c r="BH208" s="735"/>
      <c r="BI208" s="735"/>
      <c r="BJ208" s="735"/>
      <c r="BK208" s="735"/>
      <c r="BL208" s="735"/>
      <c r="BM208" s="735"/>
      <c r="BN208" s="736"/>
      <c r="BO208" s="724">
        <f>+'COTIZACION CLIENTE'!E24</f>
        <v>0</v>
      </c>
      <c r="BP208" s="724"/>
      <c r="BQ208" s="724"/>
      <c r="BR208" s="724"/>
      <c r="BS208" s="724"/>
    </row>
    <row r="209" spans="3:71" ht="9" customHeight="1">
      <c r="C209" s="715"/>
      <c r="D209" s="716"/>
      <c r="E209" s="716"/>
      <c r="F209" s="716"/>
      <c r="G209" s="716"/>
      <c r="H209" s="716"/>
      <c r="I209" s="716"/>
      <c r="J209" s="716"/>
      <c r="K209" s="716"/>
      <c r="L209" s="716"/>
      <c r="M209" s="716"/>
      <c r="N209" s="716"/>
      <c r="O209" s="716"/>
      <c r="P209" s="716"/>
      <c r="Q209" s="716"/>
      <c r="R209" s="716"/>
      <c r="S209" s="716"/>
      <c r="T209" s="716"/>
      <c r="U209" s="716"/>
      <c r="V209" s="716"/>
      <c r="W209" s="716"/>
      <c r="X209" s="716"/>
      <c r="Y209" s="716"/>
      <c r="Z209" s="716"/>
      <c r="AA209" s="716"/>
      <c r="AB209" s="716"/>
      <c r="AC209" s="716"/>
      <c r="AD209" s="716"/>
      <c r="AE209" s="716"/>
      <c r="AF209" s="716"/>
      <c r="AG209" s="716"/>
      <c r="AH209" s="716"/>
      <c r="AI209" s="716"/>
      <c r="AJ209" s="716"/>
      <c r="AK209" s="716"/>
      <c r="AL209" s="716"/>
      <c r="AM209" s="731"/>
      <c r="AN209" s="732"/>
      <c r="AO209" s="732"/>
      <c r="AP209" s="732"/>
      <c r="AQ209" s="732"/>
      <c r="AR209" s="732"/>
      <c r="AS209" s="732"/>
      <c r="AT209" s="732"/>
      <c r="AU209" s="732"/>
      <c r="AV209" s="732"/>
      <c r="AW209" s="732"/>
      <c r="AX209" s="732"/>
      <c r="AY209" s="732"/>
      <c r="AZ209" s="732"/>
      <c r="BA209" s="732"/>
      <c r="BB209" s="732"/>
      <c r="BC209" s="732"/>
      <c r="BD209" s="732"/>
      <c r="BE209" s="732"/>
      <c r="BF209" s="733"/>
      <c r="BG209" s="737"/>
      <c r="BH209" s="738"/>
      <c r="BI209" s="738"/>
      <c r="BJ209" s="738"/>
      <c r="BK209" s="738"/>
      <c r="BL209" s="738"/>
      <c r="BM209" s="738"/>
      <c r="BN209" s="739"/>
      <c r="BO209" s="724"/>
      <c r="BP209" s="724"/>
      <c r="BQ209" s="724"/>
      <c r="BR209" s="724"/>
      <c r="BS209" s="724"/>
    </row>
    <row r="210" spans="3:71" ht="9" customHeight="1">
      <c r="C210" s="715"/>
      <c r="D210" s="716" t="s">
        <v>244</v>
      </c>
      <c r="E210" s="716"/>
      <c r="F210" s="716"/>
      <c r="G210" s="716"/>
      <c r="H210" s="716"/>
      <c r="I210" s="716"/>
      <c r="J210" s="716"/>
      <c r="K210" s="716"/>
      <c r="L210" s="716"/>
      <c r="M210" s="716"/>
      <c r="N210" s="716"/>
      <c r="O210" s="716"/>
      <c r="P210" s="716"/>
      <c r="Q210" s="716"/>
      <c r="R210" s="716"/>
      <c r="S210" s="716"/>
      <c r="T210" s="716"/>
      <c r="U210" s="716"/>
      <c r="V210" s="716"/>
      <c r="W210" s="716"/>
      <c r="X210" s="716"/>
      <c r="Y210" s="716"/>
      <c r="Z210" s="716"/>
      <c r="AA210" s="716"/>
      <c r="AB210" s="716"/>
      <c r="AC210" s="716"/>
      <c r="AD210" s="716"/>
      <c r="AE210" s="716"/>
      <c r="AF210" s="716"/>
      <c r="AG210" s="716"/>
      <c r="AH210" s="716"/>
      <c r="AI210" s="716"/>
      <c r="AJ210" s="716"/>
      <c r="AK210" s="716"/>
      <c r="AL210" s="716"/>
      <c r="AM210" s="728">
        <f>+IF('COTIZACION CLIENTE'!D29="NO CONTRATADA","N/A",'COTIZACION CLIENTE'!D29)</f>
        <v>50000000</v>
      </c>
      <c r="AN210" s="729"/>
      <c r="AO210" s="729"/>
      <c r="AP210" s="729"/>
      <c r="AQ210" s="729"/>
      <c r="AR210" s="729"/>
      <c r="AS210" s="729"/>
      <c r="AT210" s="729"/>
      <c r="AU210" s="729"/>
      <c r="AV210" s="729"/>
      <c r="AW210" s="729"/>
      <c r="AX210" s="729"/>
      <c r="AY210" s="729"/>
      <c r="AZ210" s="729"/>
      <c r="BA210" s="729"/>
      <c r="BB210" s="729"/>
      <c r="BC210" s="729"/>
      <c r="BD210" s="729"/>
      <c r="BE210" s="729"/>
      <c r="BF210" s="730"/>
      <c r="BG210" s="734" t="str">
        <f>+IF('COTIZACION CLIENTE'!D29="No Contratada","N/A",'COTIZACION CLIENTE'!F29)</f>
        <v>₡500.000,00 por evento</v>
      </c>
      <c r="BH210" s="735"/>
      <c r="BI210" s="735"/>
      <c r="BJ210" s="735"/>
      <c r="BK210" s="735"/>
      <c r="BL210" s="735"/>
      <c r="BM210" s="735"/>
      <c r="BN210" s="736"/>
      <c r="BO210" s="724">
        <f>+'COTIZACION CLIENTE'!E29</f>
        <v>95000</v>
      </c>
      <c r="BP210" s="724"/>
      <c r="BQ210" s="724"/>
      <c r="BR210" s="724"/>
      <c r="BS210" s="724"/>
    </row>
    <row r="211" spans="3:71" ht="9" customHeight="1">
      <c r="C211" s="715"/>
      <c r="D211" s="716"/>
      <c r="E211" s="716"/>
      <c r="F211" s="716"/>
      <c r="G211" s="716"/>
      <c r="H211" s="716"/>
      <c r="I211" s="716"/>
      <c r="J211" s="716"/>
      <c r="K211" s="716"/>
      <c r="L211" s="716"/>
      <c r="M211" s="716"/>
      <c r="N211" s="716"/>
      <c r="O211" s="716"/>
      <c r="P211" s="716"/>
      <c r="Q211" s="716"/>
      <c r="R211" s="716"/>
      <c r="S211" s="716"/>
      <c r="T211" s="716"/>
      <c r="U211" s="716"/>
      <c r="V211" s="716"/>
      <c r="W211" s="716"/>
      <c r="X211" s="716"/>
      <c r="Y211" s="716"/>
      <c r="Z211" s="716"/>
      <c r="AA211" s="716"/>
      <c r="AB211" s="716"/>
      <c r="AC211" s="716"/>
      <c r="AD211" s="716"/>
      <c r="AE211" s="716"/>
      <c r="AF211" s="716"/>
      <c r="AG211" s="716"/>
      <c r="AH211" s="716"/>
      <c r="AI211" s="716"/>
      <c r="AJ211" s="716"/>
      <c r="AK211" s="716"/>
      <c r="AL211" s="716"/>
      <c r="AM211" s="731"/>
      <c r="AN211" s="732"/>
      <c r="AO211" s="732"/>
      <c r="AP211" s="732"/>
      <c r="AQ211" s="732"/>
      <c r="AR211" s="732"/>
      <c r="AS211" s="732"/>
      <c r="AT211" s="732"/>
      <c r="AU211" s="732"/>
      <c r="AV211" s="732"/>
      <c r="AW211" s="732"/>
      <c r="AX211" s="732"/>
      <c r="AY211" s="732"/>
      <c r="AZ211" s="732"/>
      <c r="BA211" s="732"/>
      <c r="BB211" s="732"/>
      <c r="BC211" s="732"/>
      <c r="BD211" s="732"/>
      <c r="BE211" s="732"/>
      <c r="BF211" s="733"/>
      <c r="BG211" s="737"/>
      <c r="BH211" s="738"/>
      <c r="BI211" s="738"/>
      <c r="BJ211" s="738"/>
      <c r="BK211" s="738"/>
      <c r="BL211" s="738"/>
      <c r="BM211" s="738"/>
      <c r="BN211" s="739"/>
      <c r="BO211" s="724"/>
      <c r="BP211" s="724"/>
      <c r="BQ211" s="724"/>
      <c r="BR211" s="724"/>
      <c r="BS211" s="724"/>
    </row>
    <row r="212" spans="3:71" ht="3.75" customHeight="1"/>
    <row r="213" spans="3:71" ht="5.25" customHeight="1">
      <c r="C213" s="746"/>
      <c r="D213" s="746"/>
      <c r="E213" s="746"/>
      <c r="F213" s="746"/>
      <c r="G213" s="746"/>
      <c r="H213" s="746"/>
      <c r="I213" s="746"/>
      <c r="J213" s="746"/>
      <c r="K213" s="746"/>
      <c r="L213" s="746"/>
      <c r="M213" s="746"/>
      <c r="N213" s="746"/>
      <c r="O213" s="746"/>
      <c r="P213" s="746"/>
      <c r="Q213" s="746"/>
      <c r="R213" s="746"/>
      <c r="S213" s="746"/>
      <c r="T213" s="746"/>
      <c r="U213" s="746"/>
      <c r="V213" s="746"/>
      <c r="W213" s="746"/>
      <c r="X213" s="746"/>
      <c r="Y213" s="746"/>
      <c r="Z213" s="746"/>
      <c r="AA213" s="746"/>
      <c r="AB213" s="746"/>
      <c r="AC213" s="746"/>
      <c r="AD213" s="746"/>
      <c r="AE213" s="746"/>
      <c r="AF213" s="746"/>
      <c r="AG213" s="746"/>
      <c r="AH213" s="746"/>
      <c r="AI213" s="746"/>
      <c r="AJ213" s="746"/>
    </row>
    <row r="214" spans="3:71" ht="6.75" customHeight="1">
      <c r="C214" s="746"/>
      <c r="D214" s="746"/>
      <c r="E214" s="746"/>
      <c r="F214" s="746"/>
      <c r="G214" s="746"/>
      <c r="H214" s="746"/>
      <c r="I214" s="746"/>
      <c r="J214" s="746"/>
      <c r="K214" s="746"/>
      <c r="L214" s="746"/>
      <c r="M214" s="746"/>
      <c r="N214" s="746"/>
      <c r="O214" s="746"/>
      <c r="P214" s="746"/>
      <c r="Q214" s="746"/>
      <c r="R214" s="746"/>
      <c r="S214" s="746"/>
      <c r="T214" s="746"/>
      <c r="U214" s="746"/>
      <c r="V214" s="746"/>
      <c r="W214" s="746"/>
      <c r="X214" s="746"/>
      <c r="Y214" s="746"/>
      <c r="Z214" s="746"/>
      <c r="AA214" s="746"/>
      <c r="AB214" s="746"/>
      <c r="AC214" s="746"/>
      <c r="AD214" s="746"/>
      <c r="AE214" s="746"/>
      <c r="AF214" s="746"/>
      <c r="AG214" s="746"/>
      <c r="AH214" s="746"/>
      <c r="AI214" s="746"/>
      <c r="AJ214" s="746"/>
    </row>
    <row r="215" spans="3:71" ht="3.75" customHeight="1"/>
    <row r="216" spans="3:71" s="341" customFormat="1" ht="6" customHeight="1">
      <c r="C216" s="706" t="s">
        <v>307</v>
      </c>
      <c r="D216" s="706"/>
      <c r="E216" s="706"/>
      <c r="F216" s="706"/>
      <c r="G216" s="706"/>
      <c r="H216" s="706"/>
      <c r="I216" s="706"/>
      <c r="J216" s="706"/>
      <c r="K216" s="706"/>
      <c r="L216" s="706"/>
      <c r="M216" s="706"/>
      <c r="N216" s="706"/>
      <c r="O216" s="706"/>
      <c r="P216" s="706"/>
      <c r="Q216" s="706"/>
      <c r="R216" s="706"/>
      <c r="S216" s="706"/>
      <c r="T216" s="706"/>
      <c r="U216" s="706"/>
      <c r="V216" s="706"/>
      <c r="W216" s="706"/>
      <c r="X216" s="706"/>
      <c r="Y216" s="706"/>
      <c r="Z216" s="706"/>
      <c r="AA216" s="706"/>
      <c r="AB216" s="706"/>
      <c r="AC216" s="706"/>
      <c r="AD216" s="706"/>
      <c r="AE216" s="706"/>
      <c r="AF216" s="706"/>
      <c r="AG216" s="706"/>
      <c r="AH216" s="706"/>
      <c r="AI216" s="706"/>
      <c r="AJ216" s="706"/>
      <c r="AK216" s="706"/>
      <c r="AL216" s="706"/>
      <c r="AM216" s="706" t="s">
        <v>309</v>
      </c>
      <c r="AN216" s="706"/>
      <c r="AO216" s="706"/>
      <c r="AP216" s="706"/>
      <c r="AQ216" s="706"/>
      <c r="AR216" s="706"/>
      <c r="AS216" s="706"/>
      <c r="AT216" s="706"/>
      <c r="AU216" s="706"/>
      <c r="AV216" s="706"/>
      <c r="AW216" s="706"/>
      <c r="AX216" s="706"/>
      <c r="AY216" s="706"/>
      <c r="AZ216" s="706"/>
      <c r="BA216" s="706"/>
      <c r="BB216" s="706"/>
      <c r="BC216" s="706"/>
      <c r="BD216" s="706"/>
      <c r="BE216" s="706"/>
      <c r="BF216" s="706"/>
      <c r="BG216" s="706" t="s">
        <v>353</v>
      </c>
      <c r="BH216" s="706"/>
      <c r="BI216" s="706"/>
      <c r="BJ216" s="706"/>
      <c r="BK216" s="706"/>
      <c r="BL216" s="706"/>
      <c r="BM216" s="706"/>
      <c r="BN216" s="706"/>
      <c r="BO216" s="706" t="s">
        <v>12</v>
      </c>
      <c r="BP216" s="706"/>
      <c r="BQ216" s="706"/>
      <c r="BR216" s="706"/>
      <c r="BS216" s="706"/>
    </row>
    <row r="217" spans="3:71" s="341" customFormat="1" ht="6" customHeight="1">
      <c r="C217" s="706"/>
      <c r="D217" s="706"/>
      <c r="E217" s="706"/>
      <c r="F217" s="706"/>
      <c r="G217" s="706"/>
      <c r="H217" s="706"/>
      <c r="I217" s="706"/>
      <c r="J217" s="706"/>
      <c r="K217" s="706"/>
      <c r="L217" s="706"/>
      <c r="M217" s="706"/>
      <c r="N217" s="706"/>
      <c r="O217" s="706"/>
      <c r="P217" s="706"/>
      <c r="Q217" s="706"/>
      <c r="R217" s="706"/>
      <c r="S217" s="706"/>
      <c r="T217" s="706"/>
      <c r="U217" s="706"/>
      <c r="V217" s="706"/>
      <c r="W217" s="706"/>
      <c r="X217" s="706"/>
      <c r="Y217" s="706"/>
      <c r="Z217" s="706"/>
      <c r="AA217" s="706"/>
      <c r="AB217" s="706"/>
      <c r="AC217" s="706"/>
      <c r="AD217" s="706"/>
      <c r="AE217" s="706"/>
      <c r="AF217" s="706"/>
      <c r="AG217" s="706"/>
      <c r="AH217" s="706"/>
      <c r="AI217" s="706"/>
      <c r="AJ217" s="706"/>
      <c r="AK217" s="706"/>
      <c r="AL217" s="706"/>
      <c r="AM217" s="706"/>
      <c r="AN217" s="706"/>
      <c r="AO217" s="706"/>
      <c r="AP217" s="706"/>
      <c r="AQ217" s="706"/>
      <c r="AR217" s="706"/>
      <c r="AS217" s="706"/>
      <c r="AT217" s="706"/>
      <c r="AU217" s="706"/>
      <c r="AV217" s="706"/>
      <c r="AW217" s="706"/>
      <c r="AX217" s="706"/>
      <c r="AY217" s="706"/>
      <c r="AZ217" s="706"/>
      <c r="BA217" s="706"/>
      <c r="BB217" s="706"/>
      <c r="BC217" s="706"/>
      <c r="BD217" s="706"/>
      <c r="BE217" s="706"/>
      <c r="BF217" s="706"/>
      <c r="BG217" s="706"/>
      <c r="BH217" s="706"/>
      <c r="BI217" s="706"/>
      <c r="BJ217" s="706"/>
      <c r="BK217" s="706"/>
      <c r="BL217" s="706"/>
      <c r="BM217" s="706"/>
      <c r="BN217" s="706"/>
      <c r="BO217" s="706"/>
      <c r="BP217" s="706"/>
      <c r="BQ217" s="706"/>
      <c r="BR217" s="706"/>
      <c r="BS217" s="706"/>
    </row>
    <row r="218" spans="3:71" ht="11.25" customHeight="1">
      <c r="C218" s="715"/>
      <c r="D218" s="716" t="s">
        <v>245</v>
      </c>
      <c r="E218" s="716"/>
      <c r="F218" s="716"/>
      <c r="G218" s="716"/>
      <c r="H218" s="716"/>
      <c r="I218" s="716"/>
      <c r="J218" s="716"/>
      <c r="K218" s="716"/>
      <c r="L218" s="716"/>
      <c r="M218" s="716"/>
      <c r="N218" s="716"/>
      <c r="O218" s="716"/>
      <c r="P218" s="716"/>
      <c r="Q218" s="716"/>
      <c r="R218" s="716"/>
      <c r="S218" s="716"/>
      <c r="T218" s="716"/>
      <c r="U218" s="716"/>
      <c r="V218" s="716"/>
      <c r="W218" s="716"/>
      <c r="X218" s="716"/>
      <c r="Y218" s="716"/>
      <c r="Z218" s="716"/>
      <c r="AA218" s="716"/>
      <c r="AB218" s="716"/>
      <c r="AC218" s="716"/>
      <c r="AD218" s="716"/>
      <c r="AE218" s="716"/>
      <c r="AF218" s="716"/>
      <c r="AG218" s="716"/>
      <c r="AH218" s="716"/>
      <c r="AI218" s="716"/>
      <c r="AJ218" s="716"/>
      <c r="AK218" s="716"/>
      <c r="AL218" s="716"/>
      <c r="AM218" s="717" t="s">
        <v>39</v>
      </c>
      <c r="AN218" s="717"/>
      <c r="AO218" s="717"/>
      <c r="AP218" s="717"/>
      <c r="AQ218" s="717"/>
      <c r="AR218" s="717"/>
      <c r="AS218" s="717"/>
      <c r="AT218" s="717"/>
      <c r="AU218" s="717"/>
      <c r="AV218" s="717"/>
      <c r="AW218" s="717" t="s">
        <v>40</v>
      </c>
      <c r="AX218" s="717"/>
      <c r="AY218" s="717"/>
      <c r="AZ218" s="717"/>
      <c r="BA218" s="717"/>
      <c r="BB218" s="717"/>
      <c r="BC218" s="717"/>
      <c r="BD218" s="717"/>
      <c r="BE218" s="717"/>
      <c r="BF218" s="717"/>
      <c r="BG218" s="718" t="str">
        <f>+IF('COTIZACION CLIENTE'!D26="No Contratada","N/A",'COTIZACION CLIENTE'!F26)</f>
        <v>N/A</v>
      </c>
      <c r="BH218" s="719"/>
      <c r="BI218" s="719"/>
      <c r="BJ218" s="719"/>
      <c r="BK218" s="719"/>
      <c r="BL218" s="719"/>
      <c r="BM218" s="719"/>
      <c r="BN218" s="720"/>
      <c r="BO218" s="724">
        <f>+'COTIZACION CLIENTE'!E25</f>
        <v>0</v>
      </c>
      <c r="BP218" s="724"/>
      <c r="BQ218" s="724"/>
      <c r="BR218" s="724"/>
      <c r="BS218" s="724"/>
    </row>
    <row r="219" spans="3:71" ht="11.25" customHeight="1">
      <c r="C219" s="715"/>
      <c r="D219" s="716"/>
      <c r="E219" s="716"/>
      <c r="F219" s="716"/>
      <c r="G219" s="716"/>
      <c r="H219" s="716"/>
      <c r="I219" s="716"/>
      <c r="J219" s="716"/>
      <c r="K219" s="716"/>
      <c r="L219" s="716"/>
      <c r="M219" s="716"/>
      <c r="N219" s="716"/>
      <c r="O219" s="716"/>
      <c r="P219" s="716"/>
      <c r="Q219" s="716"/>
      <c r="R219" s="716"/>
      <c r="S219" s="716"/>
      <c r="T219" s="716"/>
      <c r="U219" s="716"/>
      <c r="V219" s="716"/>
      <c r="W219" s="716"/>
      <c r="X219" s="716"/>
      <c r="Y219" s="716"/>
      <c r="Z219" s="716"/>
      <c r="AA219" s="716"/>
      <c r="AB219" s="716"/>
      <c r="AC219" s="716"/>
      <c r="AD219" s="716"/>
      <c r="AE219" s="716"/>
      <c r="AF219" s="716"/>
      <c r="AG219" s="716"/>
      <c r="AH219" s="716"/>
      <c r="AI219" s="716"/>
      <c r="AJ219" s="716"/>
      <c r="AK219" s="716"/>
      <c r="AL219" s="716"/>
      <c r="AM219" s="725" t="str">
        <f>+'COTIZACION CLIENTE'!D26</f>
        <v>No contratada</v>
      </c>
      <c r="AN219" s="726"/>
      <c r="AO219" s="726"/>
      <c r="AP219" s="726"/>
      <c r="AQ219" s="726"/>
      <c r="AR219" s="726"/>
      <c r="AS219" s="726"/>
      <c r="AT219" s="726"/>
      <c r="AU219" s="726"/>
      <c r="AV219" s="727"/>
      <c r="AW219" s="725" t="str">
        <f>+'COTIZACION CLIENTE'!D27</f>
        <v>No Contratada</v>
      </c>
      <c r="AX219" s="726"/>
      <c r="AY219" s="726"/>
      <c r="AZ219" s="726"/>
      <c r="BA219" s="726"/>
      <c r="BB219" s="726"/>
      <c r="BC219" s="726"/>
      <c r="BD219" s="726"/>
      <c r="BE219" s="726"/>
      <c r="BF219" s="727"/>
      <c r="BG219" s="721"/>
      <c r="BH219" s="722"/>
      <c r="BI219" s="722"/>
      <c r="BJ219" s="722"/>
      <c r="BK219" s="722"/>
      <c r="BL219" s="722"/>
      <c r="BM219" s="722"/>
      <c r="BN219" s="723"/>
      <c r="BO219" s="724"/>
      <c r="BP219" s="724"/>
      <c r="BQ219" s="724"/>
      <c r="BR219" s="724"/>
      <c r="BS219" s="724"/>
    </row>
    <row r="220" spans="3:71" ht="9" customHeight="1">
      <c r="C220" s="715"/>
      <c r="D220" s="716" t="s">
        <v>246</v>
      </c>
      <c r="E220" s="716"/>
      <c r="F220" s="716"/>
      <c r="G220" s="716"/>
      <c r="H220" s="716"/>
      <c r="I220" s="716"/>
      <c r="J220" s="716"/>
      <c r="K220" s="716"/>
      <c r="L220" s="716"/>
      <c r="M220" s="716"/>
      <c r="N220" s="716"/>
      <c r="O220" s="716"/>
      <c r="P220" s="716"/>
      <c r="Q220" s="716"/>
      <c r="R220" s="716"/>
      <c r="S220" s="716"/>
      <c r="T220" s="716"/>
      <c r="U220" s="716"/>
      <c r="V220" s="716"/>
      <c r="W220" s="716"/>
      <c r="X220" s="716"/>
      <c r="Y220" s="716"/>
      <c r="Z220" s="716"/>
      <c r="AA220" s="716"/>
      <c r="AB220" s="716"/>
      <c r="AC220" s="716"/>
      <c r="AD220" s="716"/>
      <c r="AE220" s="716"/>
      <c r="AF220" s="716"/>
      <c r="AG220" s="716"/>
      <c r="AH220" s="716"/>
      <c r="AI220" s="716"/>
      <c r="AJ220" s="716"/>
      <c r="AK220" s="716"/>
      <c r="AL220" s="716"/>
      <c r="AM220" s="728" t="str">
        <f>+IF('COTIZACION CLIENTE'!D30=0,"No Contratada",'COTIZACION CLIENTE'!D30)</f>
        <v>No Contratada</v>
      </c>
      <c r="AN220" s="729"/>
      <c r="AO220" s="729"/>
      <c r="AP220" s="729"/>
      <c r="AQ220" s="729"/>
      <c r="AR220" s="729"/>
      <c r="AS220" s="729"/>
      <c r="AT220" s="729"/>
      <c r="AU220" s="729"/>
      <c r="AV220" s="729"/>
      <c r="AW220" s="729"/>
      <c r="AX220" s="729"/>
      <c r="AY220" s="729"/>
      <c r="AZ220" s="729"/>
      <c r="BA220" s="729"/>
      <c r="BB220" s="729"/>
      <c r="BC220" s="729"/>
      <c r="BD220" s="729"/>
      <c r="BE220" s="729"/>
      <c r="BF220" s="730"/>
      <c r="BG220" s="740" t="str">
        <f>+IF(OR('COTIZACION CLIENTE'!D30="No Contratada",'COTIZACION CLIENTE'!D30=0),"N/A",'COTIZACION CLIENTE'!F30)</f>
        <v>N/A</v>
      </c>
      <c r="BH220" s="741"/>
      <c r="BI220" s="741"/>
      <c r="BJ220" s="741"/>
      <c r="BK220" s="741"/>
      <c r="BL220" s="741"/>
      <c r="BM220" s="741"/>
      <c r="BN220" s="742"/>
      <c r="BO220" s="724">
        <f>+IF('COTIZACION CLIENTE'!E30="No Contratada",0,'COTIZACION CLIENTE'!E30)</f>
        <v>23750</v>
      </c>
      <c r="BP220" s="724"/>
      <c r="BQ220" s="724"/>
      <c r="BR220" s="724"/>
      <c r="BS220" s="724"/>
    </row>
    <row r="221" spans="3:71" ht="9" customHeight="1">
      <c r="C221" s="715"/>
      <c r="D221" s="716"/>
      <c r="E221" s="716"/>
      <c r="F221" s="716"/>
      <c r="G221" s="716"/>
      <c r="H221" s="716"/>
      <c r="I221" s="716"/>
      <c r="J221" s="716"/>
      <c r="K221" s="716"/>
      <c r="L221" s="716"/>
      <c r="M221" s="716"/>
      <c r="N221" s="716"/>
      <c r="O221" s="716"/>
      <c r="P221" s="716"/>
      <c r="Q221" s="716"/>
      <c r="R221" s="716"/>
      <c r="S221" s="716"/>
      <c r="T221" s="716"/>
      <c r="U221" s="716"/>
      <c r="V221" s="716"/>
      <c r="W221" s="716"/>
      <c r="X221" s="716"/>
      <c r="Y221" s="716"/>
      <c r="Z221" s="716"/>
      <c r="AA221" s="716"/>
      <c r="AB221" s="716"/>
      <c r="AC221" s="716"/>
      <c r="AD221" s="716"/>
      <c r="AE221" s="716"/>
      <c r="AF221" s="716"/>
      <c r="AG221" s="716"/>
      <c r="AH221" s="716"/>
      <c r="AI221" s="716"/>
      <c r="AJ221" s="716"/>
      <c r="AK221" s="716"/>
      <c r="AL221" s="716"/>
      <c r="AM221" s="731"/>
      <c r="AN221" s="732"/>
      <c r="AO221" s="732"/>
      <c r="AP221" s="732"/>
      <c r="AQ221" s="732"/>
      <c r="AR221" s="732"/>
      <c r="AS221" s="732"/>
      <c r="AT221" s="732"/>
      <c r="AU221" s="732"/>
      <c r="AV221" s="732"/>
      <c r="AW221" s="732"/>
      <c r="AX221" s="732"/>
      <c r="AY221" s="732"/>
      <c r="AZ221" s="732"/>
      <c r="BA221" s="732"/>
      <c r="BB221" s="732"/>
      <c r="BC221" s="732"/>
      <c r="BD221" s="732"/>
      <c r="BE221" s="732"/>
      <c r="BF221" s="733"/>
      <c r="BG221" s="743"/>
      <c r="BH221" s="744"/>
      <c r="BI221" s="744"/>
      <c r="BJ221" s="744"/>
      <c r="BK221" s="744"/>
      <c r="BL221" s="744"/>
      <c r="BM221" s="744"/>
      <c r="BN221" s="745"/>
      <c r="BO221" s="724"/>
      <c r="BP221" s="724"/>
      <c r="BQ221" s="724"/>
      <c r="BR221" s="724"/>
      <c r="BS221" s="724"/>
    </row>
    <row r="222" spans="3:71" ht="25.5" customHeight="1">
      <c r="C222" s="715"/>
      <c r="D222" s="716" t="s">
        <v>247</v>
      </c>
      <c r="E222" s="716"/>
      <c r="F222" s="716"/>
      <c r="G222" s="716"/>
      <c r="H222" s="716"/>
      <c r="I222" s="716"/>
      <c r="J222" s="716"/>
      <c r="K222" s="716"/>
      <c r="L222" s="716"/>
      <c r="M222" s="716"/>
      <c r="N222" s="716"/>
      <c r="O222" s="716"/>
      <c r="P222" s="716"/>
      <c r="Q222" s="716"/>
      <c r="R222" s="716"/>
      <c r="S222" s="716"/>
      <c r="T222" s="716"/>
      <c r="U222" s="716"/>
      <c r="V222" s="716"/>
      <c r="W222" s="716"/>
      <c r="X222" s="716"/>
      <c r="Y222" s="716"/>
      <c r="Z222" s="716"/>
      <c r="AA222" s="716"/>
      <c r="AB222" s="716"/>
      <c r="AC222" s="716"/>
      <c r="AD222" s="716"/>
      <c r="AE222" s="716"/>
      <c r="AF222" s="716"/>
      <c r="AG222" s="716"/>
      <c r="AH222" s="716"/>
      <c r="AI222" s="716"/>
      <c r="AJ222" s="716"/>
      <c r="AK222" s="716"/>
      <c r="AL222" s="716"/>
      <c r="AM222" s="728" t="str">
        <f>+IF('COTIZACION CLIENTE'!D31=0,"No Contratada",'COTIZACION CLIENTE'!D31)</f>
        <v>No Contratada</v>
      </c>
      <c r="AN222" s="729"/>
      <c r="AO222" s="729"/>
      <c r="AP222" s="729"/>
      <c r="AQ222" s="729"/>
      <c r="AR222" s="729"/>
      <c r="AS222" s="729"/>
      <c r="AT222" s="729"/>
      <c r="AU222" s="729"/>
      <c r="AV222" s="729"/>
      <c r="AW222" s="729"/>
      <c r="AX222" s="729"/>
      <c r="AY222" s="729"/>
      <c r="AZ222" s="729"/>
      <c r="BA222" s="729"/>
      <c r="BB222" s="729"/>
      <c r="BC222" s="729"/>
      <c r="BD222" s="729"/>
      <c r="BE222" s="729"/>
      <c r="BF222" s="730"/>
      <c r="BG222" s="740" t="str">
        <f>+IF(OR('COTIZACION CLIENTE'!D31="No Contratada",'COTIZACION CLIENTE'!D31=0),"N/A",'COTIZACION CLIENTE'!F31)</f>
        <v>N/A</v>
      </c>
      <c r="BH222" s="741"/>
      <c r="BI222" s="741"/>
      <c r="BJ222" s="741"/>
      <c r="BK222" s="741"/>
      <c r="BL222" s="741"/>
      <c r="BM222" s="741"/>
      <c r="BN222" s="742"/>
      <c r="BO222" s="724">
        <f ca="1">+IF('COTIZACION CLIENTE'!E31="No Contratada",0,'COTIZACION CLIENTE'!E31)</f>
        <v>95000</v>
      </c>
      <c r="BP222" s="724"/>
      <c r="BQ222" s="724"/>
      <c r="BR222" s="724"/>
      <c r="BS222" s="724"/>
    </row>
    <row r="223" spans="3:71" ht="25.5" customHeight="1">
      <c r="C223" s="715"/>
      <c r="D223" s="716"/>
      <c r="E223" s="716"/>
      <c r="F223" s="716"/>
      <c r="G223" s="716"/>
      <c r="H223" s="716"/>
      <c r="I223" s="716"/>
      <c r="J223" s="716"/>
      <c r="K223" s="716"/>
      <c r="L223" s="716"/>
      <c r="M223" s="716"/>
      <c r="N223" s="716"/>
      <c r="O223" s="716"/>
      <c r="P223" s="716"/>
      <c r="Q223" s="716"/>
      <c r="R223" s="716"/>
      <c r="S223" s="716"/>
      <c r="T223" s="716"/>
      <c r="U223" s="716"/>
      <c r="V223" s="716"/>
      <c r="W223" s="716"/>
      <c r="X223" s="716"/>
      <c r="Y223" s="716"/>
      <c r="Z223" s="716"/>
      <c r="AA223" s="716"/>
      <c r="AB223" s="716"/>
      <c r="AC223" s="716"/>
      <c r="AD223" s="716"/>
      <c r="AE223" s="716"/>
      <c r="AF223" s="716"/>
      <c r="AG223" s="716"/>
      <c r="AH223" s="716"/>
      <c r="AI223" s="716"/>
      <c r="AJ223" s="716"/>
      <c r="AK223" s="716"/>
      <c r="AL223" s="716"/>
      <c r="AM223" s="731"/>
      <c r="AN223" s="732"/>
      <c r="AO223" s="732"/>
      <c r="AP223" s="732"/>
      <c r="AQ223" s="732"/>
      <c r="AR223" s="732"/>
      <c r="AS223" s="732"/>
      <c r="AT223" s="732"/>
      <c r="AU223" s="732"/>
      <c r="AV223" s="732"/>
      <c r="AW223" s="732"/>
      <c r="AX223" s="732"/>
      <c r="AY223" s="732"/>
      <c r="AZ223" s="732"/>
      <c r="BA223" s="732"/>
      <c r="BB223" s="732"/>
      <c r="BC223" s="732"/>
      <c r="BD223" s="732"/>
      <c r="BE223" s="732"/>
      <c r="BF223" s="733"/>
      <c r="BG223" s="743"/>
      <c r="BH223" s="744"/>
      <c r="BI223" s="744"/>
      <c r="BJ223" s="744"/>
      <c r="BK223" s="744"/>
      <c r="BL223" s="744"/>
      <c r="BM223" s="744"/>
      <c r="BN223" s="745"/>
      <c r="BO223" s="724"/>
      <c r="BP223" s="724"/>
      <c r="BQ223" s="724"/>
      <c r="BR223" s="724"/>
      <c r="BS223" s="724"/>
    </row>
    <row r="224" spans="3:71" ht="9" customHeight="1">
      <c r="C224" s="715"/>
      <c r="D224" s="716" t="s">
        <v>352</v>
      </c>
      <c r="E224" s="716"/>
      <c r="F224" s="716"/>
      <c r="G224" s="716"/>
      <c r="H224" s="716"/>
      <c r="I224" s="716"/>
      <c r="J224" s="716"/>
      <c r="K224" s="716"/>
      <c r="L224" s="716"/>
      <c r="M224" s="716"/>
      <c r="N224" s="716"/>
      <c r="O224" s="716"/>
      <c r="P224" s="716"/>
      <c r="Q224" s="716"/>
      <c r="R224" s="716"/>
      <c r="S224" s="716"/>
      <c r="T224" s="716"/>
      <c r="U224" s="716"/>
      <c r="V224" s="716"/>
      <c r="W224" s="716"/>
      <c r="X224" s="716"/>
      <c r="Y224" s="716"/>
      <c r="Z224" s="716"/>
      <c r="AA224" s="716"/>
      <c r="AB224" s="716"/>
      <c r="AC224" s="716"/>
      <c r="AD224" s="716"/>
      <c r="AE224" s="716"/>
      <c r="AF224" s="716"/>
      <c r="AG224" s="716"/>
      <c r="AH224" s="716"/>
      <c r="AI224" s="716"/>
      <c r="AJ224" s="716"/>
      <c r="AK224" s="716"/>
      <c r="AL224" s="716"/>
      <c r="AM224" s="728" t="s">
        <v>281</v>
      </c>
      <c r="AN224" s="729"/>
      <c r="AO224" s="729"/>
      <c r="AP224" s="729"/>
      <c r="AQ224" s="729"/>
      <c r="AR224" s="729"/>
      <c r="AS224" s="729"/>
      <c r="AT224" s="729"/>
      <c r="AU224" s="729"/>
      <c r="AV224" s="729"/>
      <c r="AW224" s="729"/>
      <c r="AX224" s="729"/>
      <c r="AY224" s="729"/>
      <c r="AZ224" s="729"/>
      <c r="BA224" s="729"/>
      <c r="BB224" s="729"/>
      <c r="BC224" s="729"/>
      <c r="BD224" s="729"/>
      <c r="BE224" s="729"/>
      <c r="BF224" s="730"/>
      <c r="BG224" s="740" t="str">
        <f>+IF(OR('COTIZACION CLIENTE'!D33="No Contratada",'COTIZACION CLIENTE'!D33=0),"N/A",'COTIZACION CLIENTE'!F33)</f>
        <v>N/A</v>
      </c>
      <c r="BH224" s="741"/>
      <c r="BI224" s="741"/>
      <c r="BJ224" s="741"/>
      <c r="BK224" s="741"/>
      <c r="BL224" s="741"/>
      <c r="BM224" s="741"/>
      <c r="BN224" s="742"/>
      <c r="BO224" s="724">
        <v>0</v>
      </c>
      <c r="BP224" s="724"/>
      <c r="BQ224" s="724"/>
      <c r="BR224" s="724"/>
      <c r="BS224" s="724"/>
    </row>
    <row r="225" spans="3:71" ht="9" customHeight="1">
      <c r="C225" s="715"/>
      <c r="D225" s="716"/>
      <c r="E225" s="716"/>
      <c r="F225" s="716"/>
      <c r="G225" s="716"/>
      <c r="H225" s="716"/>
      <c r="I225" s="716"/>
      <c r="J225" s="716"/>
      <c r="K225" s="716"/>
      <c r="L225" s="716"/>
      <c r="M225" s="716"/>
      <c r="N225" s="716"/>
      <c r="O225" s="716"/>
      <c r="P225" s="716"/>
      <c r="Q225" s="716"/>
      <c r="R225" s="716"/>
      <c r="S225" s="716"/>
      <c r="T225" s="716"/>
      <c r="U225" s="716"/>
      <c r="V225" s="716"/>
      <c r="W225" s="716"/>
      <c r="X225" s="716"/>
      <c r="Y225" s="716"/>
      <c r="Z225" s="716"/>
      <c r="AA225" s="716"/>
      <c r="AB225" s="716"/>
      <c r="AC225" s="716"/>
      <c r="AD225" s="716"/>
      <c r="AE225" s="716"/>
      <c r="AF225" s="716"/>
      <c r="AG225" s="716"/>
      <c r="AH225" s="716"/>
      <c r="AI225" s="716"/>
      <c r="AJ225" s="716"/>
      <c r="AK225" s="716"/>
      <c r="AL225" s="716"/>
      <c r="AM225" s="731"/>
      <c r="AN225" s="732"/>
      <c r="AO225" s="732"/>
      <c r="AP225" s="732"/>
      <c r="AQ225" s="732"/>
      <c r="AR225" s="732"/>
      <c r="AS225" s="732"/>
      <c r="AT225" s="732"/>
      <c r="AU225" s="732"/>
      <c r="AV225" s="732"/>
      <c r="AW225" s="732"/>
      <c r="AX225" s="732"/>
      <c r="AY225" s="732"/>
      <c r="AZ225" s="732"/>
      <c r="BA225" s="732"/>
      <c r="BB225" s="732"/>
      <c r="BC225" s="732"/>
      <c r="BD225" s="732"/>
      <c r="BE225" s="732"/>
      <c r="BF225" s="733"/>
      <c r="BG225" s="743"/>
      <c r="BH225" s="744"/>
      <c r="BI225" s="744"/>
      <c r="BJ225" s="744"/>
      <c r="BK225" s="744"/>
      <c r="BL225" s="744"/>
      <c r="BM225" s="744"/>
      <c r="BN225" s="745"/>
      <c r="BO225" s="724"/>
      <c r="BP225" s="724"/>
      <c r="BQ225" s="724"/>
      <c r="BR225" s="724"/>
      <c r="BS225" s="724"/>
    </row>
    <row r="226" spans="3:71" ht="9" customHeight="1">
      <c r="C226" s="715"/>
      <c r="D226" s="716" t="s">
        <v>248</v>
      </c>
      <c r="E226" s="716"/>
      <c r="F226" s="716"/>
      <c r="G226" s="716"/>
      <c r="H226" s="716"/>
      <c r="I226" s="716"/>
      <c r="J226" s="716"/>
      <c r="K226" s="716"/>
      <c r="L226" s="716"/>
      <c r="M226" s="716"/>
      <c r="N226" s="716"/>
      <c r="O226" s="716"/>
      <c r="P226" s="716"/>
      <c r="Q226" s="716"/>
      <c r="R226" s="716"/>
      <c r="S226" s="716"/>
      <c r="T226" s="716"/>
      <c r="U226" s="716"/>
      <c r="V226" s="716"/>
      <c r="W226" s="716"/>
      <c r="X226" s="716"/>
      <c r="Y226" s="716"/>
      <c r="Z226" s="716"/>
      <c r="AA226" s="716"/>
      <c r="AB226" s="716"/>
      <c r="AC226" s="716"/>
      <c r="AD226" s="716"/>
      <c r="AE226" s="716"/>
      <c r="AF226" s="716"/>
      <c r="AG226" s="716"/>
      <c r="AH226" s="716"/>
      <c r="AI226" s="716"/>
      <c r="AJ226" s="716"/>
      <c r="AK226" s="716"/>
      <c r="AL226" s="716"/>
      <c r="AM226" s="728" t="s">
        <v>281</v>
      </c>
      <c r="AN226" s="729"/>
      <c r="AO226" s="729"/>
      <c r="AP226" s="729"/>
      <c r="AQ226" s="729"/>
      <c r="AR226" s="729"/>
      <c r="AS226" s="729"/>
      <c r="AT226" s="729"/>
      <c r="AU226" s="729"/>
      <c r="AV226" s="729"/>
      <c r="AW226" s="729"/>
      <c r="AX226" s="729"/>
      <c r="AY226" s="729"/>
      <c r="AZ226" s="729"/>
      <c r="BA226" s="729"/>
      <c r="BB226" s="729"/>
      <c r="BC226" s="729"/>
      <c r="BD226" s="729"/>
      <c r="BE226" s="729"/>
      <c r="BF226" s="730"/>
      <c r="BG226" s="747" t="s">
        <v>281</v>
      </c>
      <c r="BH226" s="747"/>
      <c r="BI226" s="747"/>
      <c r="BJ226" s="747"/>
      <c r="BK226" s="747"/>
      <c r="BL226" s="747"/>
      <c r="BM226" s="747"/>
      <c r="BN226" s="747"/>
      <c r="BO226" s="724">
        <v>0</v>
      </c>
      <c r="BP226" s="724"/>
      <c r="BQ226" s="724"/>
      <c r="BR226" s="724"/>
      <c r="BS226" s="724"/>
    </row>
    <row r="227" spans="3:71" ht="9" customHeight="1">
      <c r="C227" s="715"/>
      <c r="D227" s="716"/>
      <c r="E227" s="716"/>
      <c r="F227" s="716"/>
      <c r="G227" s="716"/>
      <c r="H227" s="716"/>
      <c r="I227" s="716"/>
      <c r="J227" s="716"/>
      <c r="K227" s="716"/>
      <c r="L227" s="716"/>
      <c r="M227" s="716"/>
      <c r="N227" s="716"/>
      <c r="O227" s="716"/>
      <c r="P227" s="716"/>
      <c r="Q227" s="716"/>
      <c r="R227" s="716"/>
      <c r="S227" s="716"/>
      <c r="T227" s="716"/>
      <c r="U227" s="716"/>
      <c r="V227" s="716"/>
      <c r="W227" s="716"/>
      <c r="X227" s="716"/>
      <c r="Y227" s="716"/>
      <c r="Z227" s="716"/>
      <c r="AA227" s="716"/>
      <c r="AB227" s="716"/>
      <c r="AC227" s="716"/>
      <c r="AD227" s="716"/>
      <c r="AE227" s="716"/>
      <c r="AF227" s="716"/>
      <c r="AG227" s="716"/>
      <c r="AH227" s="716"/>
      <c r="AI227" s="716"/>
      <c r="AJ227" s="716"/>
      <c r="AK227" s="716"/>
      <c r="AL227" s="716"/>
      <c r="AM227" s="731"/>
      <c r="AN227" s="732"/>
      <c r="AO227" s="732"/>
      <c r="AP227" s="732"/>
      <c r="AQ227" s="732"/>
      <c r="AR227" s="732"/>
      <c r="AS227" s="732"/>
      <c r="AT227" s="732"/>
      <c r="AU227" s="732"/>
      <c r="AV227" s="732"/>
      <c r="AW227" s="732"/>
      <c r="AX227" s="732"/>
      <c r="AY227" s="732"/>
      <c r="AZ227" s="732"/>
      <c r="BA227" s="732"/>
      <c r="BB227" s="732"/>
      <c r="BC227" s="732"/>
      <c r="BD227" s="732"/>
      <c r="BE227" s="732"/>
      <c r="BF227" s="733"/>
      <c r="BG227" s="747"/>
      <c r="BH227" s="747"/>
      <c r="BI227" s="747"/>
      <c r="BJ227" s="747"/>
      <c r="BK227" s="747"/>
      <c r="BL227" s="747"/>
      <c r="BM227" s="747"/>
      <c r="BN227" s="747"/>
      <c r="BO227" s="724"/>
      <c r="BP227" s="724"/>
      <c r="BQ227" s="724"/>
      <c r="BR227" s="724"/>
      <c r="BS227" s="724"/>
    </row>
    <row r="228" spans="3:71" ht="9" customHeight="1">
      <c r="C228" s="715"/>
      <c r="D228" s="716" t="s">
        <v>249</v>
      </c>
      <c r="E228" s="716"/>
      <c r="F228" s="716"/>
      <c r="G228" s="716"/>
      <c r="H228" s="716"/>
      <c r="I228" s="716"/>
      <c r="J228" s="716"/>
      <c r="K228" s="716"/>
      <c r="L228" s="716"/>
      <c r="M228" s="716"/>
      <c r="N228" s="716"/>
      <c r="O228" s="716"/>
      <c r="P228" s="716"/>
      <c r="Q228" s="716"/>
      <c r="R228" s="716"/>
      <c r="S228" s="716"/>
      <c r="T228" s="716"/>
      <c r="U228" s="716"/>
      <c r="V228" s="716"/>
      <c r="W228" s="716"/>
      <c r="X228" s="716"/>
      <c r="Y228" s="716"/>
      <c r="Z228" s="716"/>
      <c r="AA228" s="716"/>
      <c r="AB228" s="716"/>
      <c r="AC228" s="716"/>
      <c r="AD228" s="716"/>
      <c r="AE228" s="716"/>
      <c r="AF228" s="716"/>
      <c r="AG228" s="716"/>
      <c r="AH228" s="716"/>
      <c r="AI228" s="716"/>
      <c r="AJ228" s="716"/>
      <c r="AK228" s="716"/>
      <c r="AL228" s="716"/>
      <c r="AM228" s="728" t="s">
        <v>281</v>
      </c>
      <c r="AN228" s="729"/>
      <c r="AO228" s="729"/>
      <c r="AP228" s="729"/>
      <c r="AQ228" s="729"/>
      <c r="AR228" s="729"/>
      <c r="AS228" s="729"/>
      <c r="AT228" s="729"/>
      <c r="AU228" s="729"/>
      <c r="AV228" s="729"/>
      <c r="AW228" s="729"/>
      <c r="AX228" s="729"/>
      <c r="AY228" s="729"/>
      <c r="AZ228" s="729"/>
      <c r="BA228" s="729"/>
      <c r="BB228" s="729"/>
      <c r="BC228" s="729"/>
      <c r="BD228" s="729"/>
      <c r="BE228" s="729"/>
      <c r="BF228" s="730"/>
      <c r="BG228" s="747" t="s">
        <v>281</v>
      </c>
      <c r="BH228" s="747"/>
      <c r="BI228" s="747"/>
      <c r="BJ228" s="747"/>
      <c r="BK228" s="747"/>
      <c r="BL228" s="747"/>
      <c r="BM228" s="747"/>
      <c r="BN228" s="747"/>
      <c r="BO228" s="724">
        <v>0</v>
      </c>
      <c r="BP228" s="724"/>
      <c r="BQ228" s="724"/>
      <c r="BR228" s="724"/>
      <c r="BS228" s="724"/>
    </row>
    <row r="229" spans="3:71" ht="9" customHeight="1">
      <c r="C229" s="715"/>
      <c r="D229" s="716"/>
      <c r="E229" s="716"/>
      <c r="F229" s="716"/>
      <c r="G229" s="716"/>
      <c r="H229" s="716"/>
      <c r="I229" s="716"/>
      <c r="J229" s="716"/>
      <c r="K229" s="716"/>
      <c r="L229" s="716"/>
      <c r="M229" s="716"/>
      <c r="N229" s="716"/>
      <c r="O229" s="716"/>
      <c r="P229" s="716"/>
      <c r="Q229" s="716"/>
      <c r="R229" s="716"/>
      <c r="S229" s="716"/>
      <c r="T229" s="716"/>
      <c r="U229" s="716"/>
      <c r="V229" s="716"/>
      <c r="W229" s="716"/>
      <c r="X229" s="716"/>
      <c r="Y229" s="716"/>
      <c r="Z229" s="716"/>
      <c r="AA229" s="716"/>
      <c r="AB229" s="716"/>
      <c r="AC229" s="716"/>
      <c r="AD229" s="716"/>
      <c r="AE229" s="716"/>
      <c r="AF229" s="716"/>
      <c r="AG229" s="716"/>
      <c r="AH229" s="716"/>
      <c r="AI229" s="716"/>
      <c r="AJ229" s="716"/>
      <c r="AK229" s="716"/>
      <c r="AL229" s="716"/>
      <c r="AM229" s="731"/>
      <c r="AN229" s="732"/>
      <c r="AO229" s="732"/>
      <c r="AP229" s="732"/>
      <c r="AQ229" s="732"/>
      <c r="AR229" s="732"/>
      <c r="AS229" s="732"/>
      <c r="AT229" s="732"/>
      <c r="AU229" s="732"/>
      <c r="AV229" s="732"/>
      <c r="AW229" s="732"/>
      <c r="AX229" s="732"/>
      <c r="AY229" s="732"/>
      <c r="AZ229" s="732"/>
      <c r="BA229" s="732"/>
      <c r="BB229" s="732"/>
      <c r="BC229" s="732"/>
      <c r="BD229" s="732"/>
      <c r="BE229" s="732"/>
      <c r="BF229" s="733"/>
      <c r="BG229" s="747"/>
      <c r="BH229" s="747"/>
      <c r="BI229" s="747"/>
      <c r="BJ229" s="747"/>
      <c r="BK229" s="747"/>
      <c r="BL229" s="747"/>
      <c r="BM229" s="747"/>
      <c r="BN229" s="747"/>
      <c r="BO229" s="724"/>
      <c r="BP229" s="724"/>
      <c r="BQ229" s="724"/>
      <c r="BR229" s="724"/>
      <c r="BS229" s="724"/>
    </row>
    <row r="230" spans="3:71" ht="9" customHeight="1">
      <c r="C230" s="715"/>
      <c r="D230" s="716" t="s">
        <v>250</v>
      </c>
      <c r="E230" s="716"/>
      <c r="F230" s="716"/>
      <c r="G230" s="716"/>
      <c r="H230" s="716"/>
      <c r="I230" s="716"/>
      <c r="J230" s="716"/>
      <c r="K230" s="716"/>
      <c r="L230" s="716"/>
      <c r="M230" s="716"/>
      <c r="N230" s="716"/>
      <c r="O230" s="716"/>
      <c r="P230" s="716"/>
      <c r="Q230" s="716"/>
      <c r="R230" s="716"/>
      <c r="S230" s="716"/>
      <c r="T230" s="716"/>
      <c r="U230" s="716"/>
      <c r="V230" s="716"/>
      <c r="W230" s="716"/>
      <c r="X230" s="716"/>
      <c r="Y230" s="716"/>
      <c r="Z230" s="716"/>
      <c r="AA230" s="716"/>
      <c r="AB230" s="716"/>
      <c r="AC230" s="716"/>
      <c r="AD230" s="716"/>
      <c r="AE230" s="716"/>
      <c r="AF230" s="716"/>
      <c r="AG230" s="716"/>
      <c r="AH230" s="716"/>
      <c r="AI230" s="716"/>
      <c r="AJ230" s="716"/>
      <c r="AK230" s="716"/>
      <c r="AL230" s="716"/>
      <c r="AM230" s="728" t="str">
        <f>+IF('COTIZACION CLIENTE'!D32=0,"No Contratada",'COTIZACION CLIENTE'!D32)</f>
        <v>No Contratada</v>
      </c>
      <c r="AN230" s="729"/>
      <c r="AO230" s="729"/>
      <c r="AP230" s="729"/>
      <c r="AQ230" s="729"/>
      <c r="AR230" s="729"/>
      <c r="AS230" s="729"/>
      <c r="AT230" s="729"/>
      <c r="AU230" s="729"/>
      <c r="AV230" s="729"/>
      <c r="AW230" s="729"/>
      <c r="AX230" s="729"/>
      <c r="AY230" s="729"/>
      <c r="AZ230" s="729"/>
      <c r="BA230" s="729"/>
      <c r="BB230" s="729"/>
      <c r="BC230" s="729"/>
      <c r="BD230" s="729"/>
      <c r="BE230" s="729"/>
      <c r="BF230" s="730"/>
      <c r="BG230" s="747" t="str">
        <f>+IF(AM230="NO CONTRATADA","N/A","Causa Próxima")</f>
        <v>N/A</v>
      </c>
      <c r="BH230" s="747"/>
      <c r="BI230" s="747"/>
      <c r="BJ230" s="747"/>
      <c r="BK230" s="747"/>
      <c r="BL230" s="747"/>
      <c r="BM230" s="747"/>
      <c r="BN230" s="747"/>
      <c r="BO230" s="724">
        <f>+'COTIZACION CLIENTE'!E32</f>
        <v>0</v>
      </c>
      <c r="BP230" s="724"/>
      <c r="BQ230" s="724"/>
      <c r="BR230" s="724"/>
      <c r="BS230" s="724"/>
    </row>
    <row r="231" spans="3:71" ht="9" customHeight="1">
      <c r="C231" s="715"/>
      <c r="D231" s="716"/>
      <c r="E231" s="716"/>
      <c r="F231" s="716"/>
      <c r="G231" s="716"/>
      <c r="H231" s="716"/>
      <c r="I231" s="716"/>
      <c r="J231" s="716"/>
      <c r="K231" s="716"/>
      <c r="L231" s="716"/>
      <c r="M231" s="716"/>
      <c r="N231" s="716"/>
      <c r="O231" s="716"/>
      <c r="P231" s="716"/>
      <c r="Q231" s="716"/>
      <c r="R231" s="716"/>
      <c r="S231" s="716"/>
      <c r="T231" s="716"/>
      <c r="U231" s="716"/>
      <c r="V231" s="716"/>
      <c r="W231" s="716"/>
      <c r="X231" s="716"/>
      <c r="Y231" s="716"/>
      <c r="Z231" s="716"/>
      <c r="AA231" s="716"/>
      <c r="AB231" s="716"/>
      <c r="AC231" s="716"/>
      <c r="AD231" s="716"/>
      <c r="AE231" s="716"/>
      <c r="AF231" s="716"/>
      <c r="AG231" s="716"/>
      <c r="AH231" s="716"/>
      <c r="AI231" s="716"/>
      <c r="AJ231" s="716"/>
      <c r="AK231" s="716"/>
      <c r="AL231" s="716"/>
      <c r="AM231" s="731"/>
      <c r="AN231" s="732"/>
      <c r="AO231" s="732"/>
      <c r="AP231" s="732"/>
      <c r="AQ231" s="732"/>
      <c r="AR231" s="732"/>
      <c r="AS231" s="732"/>
      <c r="AT231" s="732"/>
      <c r="AU231" s="732"/>
      <c r="AV231" s="732"/>
      <c r="AW231" s="732"/>
      <c r="AX231" s="732"/>
      <c r="AY231" s="732"/>
      <c r="AZ231" s="732"/>
      <c r="BA231" s="732"/>
      <c r="BB231" s="732"/>
      <c r="BC231" s="732"/>
      <c r="BD231" s="732"/>
      <c r="BE231" s="732"/>
      <c r="BF231" s="733"/>
      <c r="BG231" s="747"/>
      <c r="BH231" s="747"/>
      <c r="BI231" s="747"/>
      <c r="BJ231" s="747"/>
      <c r="BK231" s="747"/>
      <c r="BL231" s="747"/>
      <c r="BM231" s="747"/>
      <c r="BN231" s="747"/>
      <c r="BO231" s="724"/>
      <c r="BP231" s="724"/>
      <c r="BQ231" s="724"/>
      <c r="BR231" s="724"/>
      <c r="BS231" s="724"/>
    </row>
    <row r="232" spans="3:71" ht="9" customHeight="1">
      <c r="C232" s="715"/>
      <c r="D232" s="716" t="s">
        <v>1499</v>
      </c>
      <c r="E232" s="716"/>
      <c r="F232" s="716"/>
      <c r="G232" s="716"/>
      <c r="H232" s="716"/>
      <c r="I232" s="716"/>
      <c r="J232" s="716"/>
      <c r="K232" s="716"/>
      <c r="L232" s="716"/>
      <c r="M232" s="716"/>
      <c r="N232" s="716"/>
      <c r="O232" s="716"/>
      <c r="P232" s="716"/>
      <c r="Q232" s="716"/>
      <c r="R232" s="716"/>
      <c r="S232" s="716"/>
      <c r="T232" s="716"/>
      <c r="U232" s="716"/>
      <c r="V232" s="716"/>
      <c r="W232" s="716"/>
      <c r="X232" s="716"/>
      <c r="Y232" s="716"/>
      <c r="Z232" s="716"/>
      <c r="AA232" s="716"/>
      <c r="AB232" s="716"/>
      <c r="AC232" s="716"/>
      <c r="AD232" s="716"/>
      <c r="AE232" s="716"/>
      <c r="AF232" s="716"/>
      <c r="AG232" s="716"/>
      <c r="AH232" s="716"/>
      <c r="AI232" s="716"/>
      <c r="AJ232" s="716"/>
      <c r="AK232" s="716"/>
      <c r="AL232" s="716"/>
      <c r="AM232" s="728" t="s">
        <v>104</v>
      </c>
      <c r="AN232" s="729"/>
      <c r="AO232" s="729"/>
      <c r="AP232" s="729"/>
      <c r="AQ232" s="729"/>
      <c r="AR232" s="729"/>
      <c r="AS232" s="729"/>
      <c r="AT232" s="729"/>
      <c r="AU232" s="729"/>
      <c r="AV232" s="729"/>
      <c r="AW232" s="729"/>
      <c r="AX232" s="729"/>
      <c r="AY232" s="729"/>
      <c r="AZ232" s="729"/>
      <c r="BA232" s="729"/>
      <c r="BB232" s="729"/>
      <c r="BC232" s="729"/>
      <c r="BD232" s="729"/>
      <c r="BE232" s="729"/>
      <c r="BF232" s="730"/>
      <c r="BG232" s="747" t="str">
        <f>+IF(AM232="No contratada","N/A",0%)</f>
        <v>N/A</v>
      </c>
      <c r="BH232" s="747"/>
      <c r="BI232" s="747"/>
      <c r="BJ232" s="747"/>
      <c r="BK232" s="747"/>
      <c r="BL232" s="747"/>
      <c r="BM232" s="747"/>
      <c r="BN232" s="747"/>
      <c r="BO232" s="724">
        <f>+IF(AM232="No contratada",0,'COTIZACION CLIENTE'!E34)</f>
        <v>0</v>
      </c>
      <c r="BP232" s="724"/>
      <c r="BQ232" s="724"/>
      <c r="BR232" s="724"/>
      <c r="BS232" s="724"/>
    </row>
    <row r="233" spans="3:71" ht="9" customHeight="1">
      <c r="C233" s="715"/>
      <c r="D233" s="716"/>
      <c r="E233" s="716"/>
      <c r="F233" s="716"/>
      <c r="G233" s="716"/>
      <c r="H233" s="716"/>
      <c r="I233" s="716"/>
      <c r="J233" s="716"/>
      <c r="K233" s="716"/>
      <c r="L233" s="716"/>
      <c r="M233" s="716"/>
      <c r="N233" s="716"/>
      <c r="O233" s="716"/>
      <c r="P233" s="716"/>
      <c r="Q233" s="716"/>
      <c r="R233" s="716"/>
      <c r="S233" s="716"/>
      <c r="T233" s="716"/>
      <c r="U233" s="716"/>
      <c r="V233" s="716"/>
      <c r="W233" s="716"/>
      <c r="X233" s="716"/>
      <c r="Y233" s="716"/>
      <c r="Z233" s="716"/>
      <c r="AA233" s="716"/>
      <c r="AB233" s="716"/>
      <c r="AC233" s="716"/>
      <c r="AD233" s="716"/>
      <c r="AE233" s="716"/>
      <c r="AF233" s="716"/>
      <c r="AG233" s="716"/>
      <c r="AH233" s="716"/>
      <c r="AI233" s="716"/>
      <c r="AJ233" s="716"/>
      <c r="AK233" s="716"/>
      <c r="AL233" s="716"/>
      <c r="AM233" s="731"/>
      <c r="AN233" s="732"/>
      <c r="AO233" s="732"/>
      <c r="AP233" s="732"/>
      <c r="AQ233" s="732"/>
      <c r="AR233" s="732"/>
      <c r="AS233" s="732"/>
      <c r="AT233" s="732"/>
      <c r="AU233" s="732"/>
      <c r="AV233" s="732"/>
      <c r="AW233" s="732"/>
      <c r="AX233" s="732"/>
      <c r="AY233" s="732"/>
      <c r="AZ233" s="732"/>
      <c r="BA233" s="732"/>
      <c r="BB233" s="732"/>
      <c r="BC233" s="732"/>
      <c r="BD233" s="732"/>
      <c r="BE233" s="732"/>
      <c r="BF233" s="733"/>
      <c r="BG233" s="747"/>
      <c r="BH233" s="747"/>
      <c r="BI233" s="747"/>
      <c r="BJ233" s="747"/>
      <c r="BK233" s="747"/>
      <c r="BL233" s="747"/>
      <c r="BM233" s="747"/>
      <c r="BN233" s="747"/>
      <c r="BO233" s="724"/>
      <c r="BP233" s="724"/>
      <c r="BQ233" s="724"/>
      <c r="BR233" s="724"/>
      <c r="BS233" s="724"/>
    </row>
    <row r="234" spans="3:71" ht="9" customHeight="1">
      <c r="C234" s="715"/>
      <c r="D234" s="716" t="s">
        <v>1500</v>
      </c>
      <c r="E234" s="716"/>
      <c r="F234" s="716"/>
      <c r="G234" s="716"/>
      <c r="H234" s="716"/>
      <c r="I234" s="716"/>
      <c r="J234" s="716"/>
      <c r="K234" s="716"/>
      <c r="L234" s="716"/>
      <c r="M234" s="716"/>
      <c r="N234" s="716"/>
      <c r="O234" s="716"/>
      <c r="P234" s="716"/>
      <c r="Q234" s="716"/>
      <c r="R234" s="716"/>
      <c r="S234" s="716"/>
      <c r="T234" s="716"/>
      <c r="U234" s="716"/>
      <c r="V234" s="716"/>
      <c r="W234" s="716"/>
      <c r="X234" s="716"/>
      <c r="Y234" s="716"/>
      <c r="Z234" s="716"/>
      <c r="AA234" s="716"/>
      <c r="AB234" s="716"/>
      <c r="AC234" s="716"/>
      <c r="AD234" s="716"/>
      <c r="AE234" s="716"/>
      <c r="AF234" s="716"/>
      <c r="AG234" s="716"/>
      <c r="AH234" s="716"/>
      <c r="AI234" s="716"/>
      <c r="AJ234" s="716"/>
      <c r="AK234" s="716"/>
      <c r="AL234" s="716"/>
      <c r="AM234" s="728" t="s">
        <v>104</v>
      </c>
      <c r="AN234" s="729"/>
      <c r="AO234" s="729"/>
      <c r="AP234" s="729"/>
      <c r="AQ234" s="729"/>
      <c r="AR234" s="729"/>
      <c r="AS234" s="729"/>
      <c r="AT234" s="729"/>
      <c r="AU234" s="729"/>
      <c r="AV234" s="729"/>
      <c r="AW234" s="729"/>
      <c r="AX234" s="729"/>
      <c r="AY234" s="729"/>
      <c r="AZ234" s="729"/>
      <c r="BA234" s="729"/>
      <c r="BB234" s="729"/>
      <c r="BC234" s="729"/>
      <c r="BD234" s="729"/>
      <c r="BE234" s="729"/>
      <c r="BF234" s="730"/>
      <c r="BG234" s="747" t="str">
        <f>+IF(AM234="No Contratada","N/A",0%)</f>
        <v>N/A</v>
      </c>
      <c r="BH234" s="747"/>
      <c r="BI234" s="747"/>
      <c r="BJ234" s="747"/>
      <c r="BK234" s="747"/>
      <c r="BL234" s="747"/>
      <c r="BM234" s="747"/>
      <c r="BN234" s="747"/>
      <c r="BO234" s="724">
        <f>+IF(AM234="No contratada",0,'COTIZACION CLIENTE'!E34)</f>
        <v>0</v>
      </c>
      <c r="BP234" s="724"/>
      <c r="BQ234" s="724"/>
      <c r="BR234" s="724"/>
      <c r="BS234" s="724"/>
    </row>
    <row r="235" spans="3:71" ht="9" customHeight="1">
      <c r="C235" s="715"/>
      <c r="D235" s="716"/>
      <c r="E235" s="716"/>
      <c r="F235" s="716"/>
      <c r="G235" s="716"/>
      <c r="H235" s="716"/>
      <c r="I235" s="716"/>
      <c r="J235" s="716"/>
      <c r="K235" s="716"/>
      <c r="L235" s="716"/>
      <c r="M235" s="716"/>
      <c r="N235" s="716"/>
      <c r="O235" s="716"/>
      <c r="P235" s="716"/>
      <c r="Q235" s="716"/>
      <c r="R235" s="716"/>
      <c r="S235" s="716"/>
      <c r="T235" s="716"/>
      <c r="U235" s="716"/>
      <c r="V235" s="716"/>
      <c r="W235" s="716"/>
      <c r="X235" s="716"/>
      <c r="Y235" s="716"/>
      <c r="Z235" s="716"/>
      <c r="AA235" s="716"/>
      <c r="AB235" s="716"/>
      <c r="AC235" s="716"/>
      <c r="AD235" s="716"/>
      <c r="AE235" s="716"/>
      <c r="AF235" s="716"/>
      <c r="AG235" s="716"/>
      <c r="AH235" s="716"/>
      <c r="AI235" s="716"/>
      <c r="AJ235" s="716"/>
      <c r="AK235" s="716"/>
      <c r="AL235" s="716"/>
      <c r="AM235" s="731"/>
      <c r="AN235" s="732"/>
      <c r="AO235" s="732"/>
      <c r="AP235" s="732"/>
      <c r="AQ235" s="732"/>
      <c r="AR235" s="732"/>
      <c r="AS235" s="732"/>
      <c r="AT235" s="732"/>
      <c r="AU235" s="732"/>
      <c r="AV235" s="732"/>
      <c r="AW235" s="732"/>
      <c r="AX235" s="732"/>
      <c r="AY235" s="732"/>
      <c r="AZ235" s="732"/>
      <c r="BA235" s="732"/>
      <c r="BB235" s="732"/>
      <c r="BC235" s="732"/>
      <c r="BD235" s="732"/>
      <c r="BE235" s="732"/>
      <c r="BF235" s="733"/>
      <c r="BG235" s="747"/>
      <c r="BH235" s="747"/>
      <c r="BI235" s="747"/>
      <c r="BJ235" s="747"/>
      <c r="BK235" s="747"/>
      <c r="BL235" s="747"/>
      <c r="BM235" s="747"/>
      <c r="BN235" s="747"/>
      <c r="BO235" s="724"/>
      <c r="BP235" s="724"/>
      <c r="BQ235" s="724"/>
      <c r="BR235" s="724"/>
      <c r="BS235" s="724"/>
    </row>
    <row r="236" spans="3:71" ht="9" customHeight="1">
      <c r="C236" s="715"/>
      <c r="D236" s="716" t="s">
        <v>1501</v>
      </c>
      <c r="E236" s="716"/>
      <c r="F236" s="716"/>
      <c r="G236" s="716"/>
      <c r="H236" s="716"/>
      <c r="I236" s="716"/>
      <c r="J236" s="716"/>
      <c r="K236" s="716"/>
      <c r="L236" s="716"/>
      <c r="M236" s="716"/>
      <c r="N236" s="716"/>
      <c r="O236" s="716"/>
      <c r="P236" s="716"/>
      <c r="Q236" s="716"/>
      <c r="R236" s="716"/>
      <c r="S236" s="716"/>
      <c r="T236" s="716"/>
      <c r="U236" s="716"/>
      <c r="V236" s="716"/>
      <c r="W236" s="716"/>
      <c r="X236" s="716"/>
      <c r="Y236" s="716"/>
      <c r="Z236" s="716"/>
      <c r="AA236" s="716"/>
      <c r="AB236" s="716"/>
      <c r="AC236" s="716"/>
      <c r="AD236" s="716"/>
      <c r="AE236" s="716"/>
      <c r="AF236" s="716"/>
      <c r="AG236" s="716"/>
      <c r="AH236" s="716"/>
      <c r="AI236" s="716"/>
      <c r="AJ236" s="716"/>
      <c r="AK236" s="716"/>
      <c r="AL236" s="716"/>
      <c r="AM236" s="728" t="str">
        <f>+IF('COTIZACION CLIENTE'!E34=50000,"Contratada","No Contratada")</f>
        <v>No Contratada</v>
      </c>
      <c r="AN236" s="729"/>
      <c r="AO236" s="729"/>
      <c r="AP236" s="729"/>
      <c r="AQ236" s="729"/>
      <c r="AR236" s="729"/>
      <c r="AS236" s="729"/>
      <c r="AT236" s="729"/>
      <c r="AU236" s="729"/>
      <c r="AV236" s="729"/>
      <c r="AW236" s="729"/>
      <c r="AX236" s="729"/>
      <c r="AY236" s="729"/>
      <c r="AZ236" s="729"/>
      <c r="BA236" s="729"/>
      <c r="BB236" s="729"/>
      <c r="BC236" s="729"/>
      <c r="BD236" s="729"/>
      <c r="BE236" s="729"/>
      <c r="BF236" s="730"/>
      <c r="BG236" s="747">
        <v>0</v>
      </c>
      <c r="BH236" s="747"/>
      <c r="BI236" s="747"/>
      <c r="BJ236" s="747"/>
      <c r="BK236" s="747"/>
      <c r="BL236" s="747"/>
      <c r="BM236" s="747"/>
      <c r="BN236" s="747"/>
      <c r="BO236" s="724">
        <f>+IF(AM234="No contratada",0,'COTIZACION CLIENTE'!E34)</f>
        <v>0</v>
      </c>
      <c r="BP236" s="724"/>
      <c r="BQ236" s="724"/>
      <c r="BR236" s="724"/>
      <c r="BS236" s="724"/>
    </row>
    <row r="237" spans="3:71" ht="9" customHeight="1">
      <c r="C237" s="715"/>
      <c r="D237" s="716"/>
      <c r="E237" s="716"/>
      <c r="F237" s="716"/>
      <c r="G237" s="716"/>
      <c r="H237" s="716"/>
      <c r="I237" s="716"/>
      <c r="J237" s="716"/>
      <c r="K237" s="716"/>
      <c r="L237" s="716"/>
      <c r="M237" s="716"/>
      <c r="N237" s="716"/>
      <c r="O237" s="716"/>
      <c r="P237" s="716"/>
      <c r="Q237" s="716"/>
      <c r="R237" s="716"/>
      <c r="S237" s="716"/>
      <c r="T237" s="716"/>
      <c r="U237" s="716"/>
      <c r="V237" s="716"/>
      <c r="W237" s="716"/>
      <c r="X237" s="716"/>
      <c r="Y237" s="716"/>
      <c r="Z237" s="716"/>
      <c r="AA237" s="716"/>
      <c r="AB237" s="716"/>
      <c r="AC237" s="716"/>
      <c r="AD237" s="716"/>
      <c r="AE237" s="716"/>
      <c r="AF237" s="716"/>
      <c r="AG237" s="716"/>
      <c r="AH237" s="716"/>
      <c r="AI237" s="716"/>
      <c r="AJ237" s="716"/>
      <c r="AK237" s="716"/>
      <c r="AL237" s="716"/>
      <c r="AM237" s="731"/>
      <c r="AN237" s="732"/>
      <c r="AO237" s="732"/>
      <c r="AP237" s="732"/>
      <c r="AQ237" s="732"/>
      <c r="AR237" s="732"/>
      <c r="AS237" s="732"/>
      <c r="AT237" s="732"/>
      <c r="AU237" s="732"/>
      <c r="AV237" s="732"/>
      <c r="AW237" s="732"/>
      <c r="AX237" s="732"/>
      <c r="AY237" s="732"/>
      <c r="AZ237" s="732"/>
      <c r="BA237" s="732"/>
      <c r="BB237" s="732"/>
      <c r="BC237" s="732"/>
      <c r="BD237" s="732"/>
      <c r="BE237" s="732"/>
      <c r="BF237" s="733"/>
      <c r="BG237" s="747"/>
      <c r="BH237" s="747"/>
      <c r="BI237" s="747"/>
      <c r="BJ237" s="747"/>
      <c r="BK237" s="747"/>
      <c r="BL237" s="747"/>
      <c r="BM237" s="747"/>
      <c r="BN237" s="747"/>
      <c r="BO237" s="724"/>
      <c r="BP237" s="724"/>
      <c r="BQ237" s="724"/>
      <c r="BR237" s="724"/>
      <c r="BS237" s="724"/>
    </row>
    <row r="238" spans="3:71" ht="9" customHeight="1">
      <c r="C238" s="715"/>
      <c r="D238" s="751" t="s">
        <v>1502</v>
      </c>
      <c r="E238" s="752"/>
      <c r="F238" s="752"/>
      <c r="G238" s="752"/>
      <c r="H238" s="752"/>
      <c r="I238" s="752"/>
      <c r="J238" s="752"/>
      <c r="K238" s="752"/>
      <c r="L238" s="752"/>
      <c r="M238" s="752"/>
      <c r="N238" s="752"/>
      <c r="O238" s="752"/>
      <c r="P238" s="752"/>
      <c r="Q238" s="752"/>
      <c r="R238" s="752"/>
      <c r="S238" s="752"/>
      <c r="T238" s="752"/>
      <c r="U238" s="752"/>
      <c r="V238" s="752"/>
      <c r="W238" s="752"/>
      <c r="X238" s="752"/>
      <c r="Y238" s="752"/>
      <c r="Z238" s="752"/>
      <c r="AA238" s="752"/>
      <c r="AB238" s="752"/>
      <c r="AC238" s="752"/>
      <c r="AD238" s="752"/>
      <c r="AE238" s="752"/>
      <c r="AF238" s="752"/>
      <c r="AG238" s="752"/>
      <c r="AH238" s="752"/>
      <c r="AI238" s="752"/>
      <c r="AJ238" s="752"/>
      <c r="AK238" s="752"/>
      <c r="AL238" s="753"/>
      <c r="AM238" s="728" t="s">
        <v>104</v>
      </c>
      <c r="AN238" s="729"/>
      <c r="AO238" s="729"/>
      <c r="AP238" s="729"/>
      <c r="AQ238" s="729"/>
      <c r="AR238" s="729"/>
      <c r="AS238" s="729"/>
      <c r="AT238" s="729"/>
      <c r="AU238" s="729"/>
      <c r="AV238" s="729"/>
      <c r="AW238" s="729"/>
      <c r="AX238" s="729"/>
      <c r="AY238" s="729"/>
      <c r="AZ238" s="729"/>
      <c r="BA238" s="729"/>
      <c r="BB238" s="729"/>
      <c r="BC238" s="729"/>
      <c r="BD238" s="729"/>
      <c r="BE238" s="729"/>
      <c r="BF238" s="730"/>
      <c r="BG238" s="747" t="s">
        <v>281</v>
      </c>
      <c r="BH238" s="747"/>
      <c r="BI238" s="747"/>
      <c r="BJ238" s="747"/>
      <c r="BK238" s="747"/>
      <c r="BL238" s="747"/>
      <c r="BM238" s="747"/>
      <c r="BN238" s="747"/>
      <c r="BO238" s="724" t="s">
        <v>281</v>
      </c>
      <c r="BP238" s="724"/>
      <c r="BQ238" s="724"/>
      <c r="BR238" s="724"/>
      <c r="BS238" s="724"/>
    </row>
    <row r="239" spans="3:71" ht="9" customHeight="1">
      <c r="C239" s="715"/>
      <c r="D239" s="754"/>
      <c r="E239" s="755"/>
      <c r="F239" s="755"/>
      <c r="G239" s="755"/>
      <c r="H239" s="755"/>
      <c r="I239" s="755"/>
      <c r="J239" s="755"/>
      <c r="K239" s="755"/>
      <c r="L239" s="755"/>
      <c r="M239" s="755"/>
      <c r="N239" s="755"/>
      <c r="O239" s="755"/>
      <c r="P239" s="755"/>
      <c r="Q239" s="755"/>
      <c r="R239" s="755"/>
      <c r="S239" s="755"/>
      <c r="T239" s="755"/>
      <c r="U239" s="755"/>
      <c r="V239" s="755"/>
      <c r="W239" s="755"/>
      <c r="X239" s="755"/>
      <c r="Y239" s="755"/>
      <c r="Z239" s="755"/>
      <c r="AA239" s="755"/>
      <c r="AB239" s="755"/>
      <c r="AC239" s="755"/>
      <c r="AD239" s="755"/>
      <c r="AE239" s="755"/>
      <c r="AF239" s="755"/>
      <c r="AG239" s="755"/>
      <c r="AH239" s="755"/>
      <c r="AI239" s="755"/>
      <c r="AJ239" s="755"/>
      <c r="AK239" s="755"/>
      <c r="AL239" s="756"/>
      <c r="AM239" s="731"/>
      <c r="AN239" s="732"/>
      <c r="AO239" s="732"/>
      <c r="AP239" s="732"/>
      <c r="AQ239" s="732"/>
      <c r="AR239" s="732"/>
      <c r="AS239" s="732"/>
      <c r="AT239" s="732"/>
      <c r="AU239" s="732"/>
      <c r="AV239" s="732"/>
      <c r="AW239" s="732"/>
      <c r="AX239" s="732"/>
      <c r="AY239" s="732"/>
      <c r="AZ239" s="732"/>
      <c r="BA239" s="732"/>
      <c r="BB239" s="732"/>
      <c r="BC239" s="732"/>
      <c r="BD239" s="732"/>
      <c r="BE239" s="732"/>
      <c r="BF239" s="733"/>
      <c r="BG239" s="747"/>
      <c r="BH239" s="747"/>
      <c r="BI239" s="747"/>
      <c r="BJ239" s="747"/>
      <c r="BK239" s="747"/>
      <c r="BL239" s="747"/>
      <c r="BM239" s="747"/>
      <c r="BN239" s="747"/>
      <c r="BO239" s="724"/>
      <c r="BP239" s="724"/>
      <c r="BQ239" s="724"/>
      <c r="BR239" s="724"/>
      <c r="BS239" s="724"/>
    </row>
    <row r="240" spans="3:71" ht="9" customHeight="1">
      <c r="C240" s="715"/>
      <c r="D240" s="751" t="s">
        <v>1503</v>
      </c>
      <c r="E240" s="752"/>
      <c r="F240" s="752"/>
      <c r="G240" s="752"/>
      <c r="H240" s="752"/>
      <c r="I240" s="752"/>
      <c r="J240" s="752"/>
      <c r="K240" s="752"/>
      <c r="L240" s="752"/>
      <c r="M240" s="752"/>
      <c r="N240" s="752"/>
      <c r="O240" s="752"/>
      <c r="P240" s="752"/>
      <c r="Q240" s="752"/>
      <c r="R240" s="752"/>
      <c r="S240" s="752"/>
      <c r="T240" s="752"/>
      <c r="U240" s="752"/>
      <c r="V240" s="752"/>
      <c r="W240" s="752"/>
      <c r="X240" s="752"/>
      <c r="Y240" s="752"/>
      <c r="Z240" s="752"/>
      <c r="AA240" s="752"/>
      <c r="AB240" s="752"/>
      <c r="AC240" s="752"/>
      <c r="AD240" s="752"/>
      <c r="AE240" s="752"/>
      <c r="AF240" s="752"/>
      <c r="AG240" s="752"/>
      <c r="AH240" s="752"/>
      <c r="AI240" s="752"/>
      <c r="AJ240" s="752"/>
      <c r="AK240" s="752"/>
      <c r="AL240" s="753"/>
      <c r="AM240" s="728" t="s">
        <v>304</v>
      </c>
      <c r="AN240" s="729"/>
      <c r="AO240" s="729"/>
      <c r="AP240" s="729"/>
      <c r="AQ240" s="729"/>
      <c r="AR240" s="729"/>
      <c r="AS240" s="729"/>
      <c r="AT240" s="729"/>
      <c r="AU240" s="729"/>
      <c r="AV240" s="729"/>
      <c r="AW240" s="729"/>
      <c r="AX240" s="729"/>
      <c r="AY240" s="729"/>
      <c r="AZ240" s="729"/>
      <c r="BA240" s="729"/>
      <c r="BB240" s="729"/>
      <c r="BC240" s="729"/>
      <c r="BD240" s="729"/>
      <c r="BE240" s="729"/>
      <c r="BF240" s="730"/>
      <c r="BG240" s="747">
        <v>0</v>
      </c>
      <c r="BH240" s="747"/>
      <c r="BI240" s="747"/>
      <c r="BJ240" s="747"/>
      <c r="BK240" s="747"/>
      <c r="BL240" s="747"/>
      <c r="BM240" s="747"/>
      <c r="BN240" s="747"/>
      <c r="BO240" s="724" t="s">
        <v>303</v>
      </c>
      <c r="BP240" s="724"/>
      <c r="BQ240" s="724"/>
      <c r="BR240" s="724"/>
      <c r="BS240" s="724"/>
    </row>
    <row r="241" spans="3:71" ht="9" customHeight="1">
      <c r="C241" s="715"/>
      <c r="D241" s="754"/>
      <c r="E241" s="755"/>
      <c r="F241" s="755"/>
      <c r="G241" s="755"/>
      <c r="H241" s="755"/>
      <c r="I241" s="755"/>
      <c r="J241" s="755"/>
      <c r="K241" s="755"/>
      <c r="L241" s="755"/>
      <c r="M241" s="755"/>
      <c r="N241" s="755"/>
      <c r="O241" s="755"/>
      <c r="P241" s="755"/>
      <c r="Q241" s="755"/>
      <c r="R241" s="755"/>
      <c r="S241" s="755"/>
      <c r="T241" s="755"/>
      <c r="U241" s="755"/>
      <c r="V241" s="755"/>
      <c r="W241" s="755"/>
      <c r="X241" s="755"/>
      <c r="Y241" s="755"/>
      <c r="Z241" s="755"/>
      <c r="AA241" s="755"/>
      <c r="AB241" s="755"/>
      <c r="AC241" s="755"/>
      <c r="AD241" s="755"/>
      <c r="AE241" s="755"/>
      <c r="AF241" s="755"/>
      <c r="AG241" s="755"/>
      <c r="AH241" s="755"/>
      <c r="AI241" s="755"/>
      <c r="AJ241" s="755"/>
      <c r="AK241" s="755"/>
      <c r="AL241" s="756"/>
      <c r="AM241" s="731"/>
      <c r="AN241" s="732"/>
      <c r="AO241" s="732"/>
      <c r="AP241" s="732"/>
      <c r="AQ241" s="732"/>
      <c r="AR241" s="732"/>
      <c r="AS241" s="732"/>
      <c r="AT241" s="732"/>
      <c r="AU241" s="732"/>
      <c r="AV241" s="732"/>
      <c r="AW241" s="732"/>
      <c r="AX241" s="732"/>
      <c r="AY241" s="732"/>
      <c r="AZ241" s="732"/>
      <c r="BA241" s="732"/>
      <c r="BB241" s="732"/>
      <c r="BC241" s="732"/>
      <c r="BD241" s="732"/>
      <c r="BE241" s="732"/>
      <c r="BF241" s="733"/>
      <c r="BG241" s="747"/>
      <c r="BH241" s="747"/>
      <c r="BI241" s="747"/>
      <c r="BJ241" s="747"/>
      <c r="BK241" s="747"/>
      <c r="BL241" s="747"/>
      <c r="BM241" s="747"/>
      <c r="BN241" s="747"/>
      <c r="BO241" s="724"/>
      <c r="BP241" s="724"/>
      <c r="BQ241" s="724"/>
      <c r="BR241" s="724"/>
      <c r="BS241" s="724"/>
    </row>
    <row r="242" spans="3:71" ht="9" customHeight="1">
      <c r="C242" s="715"/>
      <c r="D242" s="751" t="s">
        <v>1504</v>
      </c>
      <c r="E242" s="752"/>
      <c r="F242" s="752"/>
      <c r="G242" s="752"/>
      <c r="H242" s="752"/>
      <c r="I242" s="752"/>
      <c r="J242" s="752"/>
      <c r="K242" s="752"/>
      <c r="L242" s="752"/>
      <c r="M242" s="752"/>
      <c r="N242" s="752"/>
      <c r="O242" s="752"/>
      <c r="P242" s="752"/>
      <c r="Q242" s="752"/>
      <c r="R242" s="752"/>
      <c r="S242" s="752"/>
      <c r="T242" s="752"/>
      <c r="U242" s="752"/>
      <c r="V242" s="752"/>
      <c r="W242" s="752"/>
      <c r="X242" s="752"/>
      <c r="Y242" s="752"/>
      <c r="Z242" s="752"/>
      <c r="AA242" s="752"/>
      <c r="AB242" s="752"/>
      <c r="AC242" s="752"/>
      <c r="AD242" s="752"/>
      <c r="AE242" s="752"/>
      <c r="AF242" s="752"/>
      <c r="AG242" s="752"/>
      <c r="AH242" s="752"/>
      <c r="AI242" s="752"/>
      <c r="AJ242" s="752"/>
      <c r="AK242" s="752"/>
      <c r="AL242" s="753"/>
      <c r="AM242" s="728" t="s">
        <v>104</v>
      </c>
      <c r="AN242" s="729"/>
      <c r="AO242" s="729"/>
      <c r="AP242" s="729"/>
      <c r="AQ242" s="729"/>
      <c r="AR242" s="729"/>
      <c r="AS242" s="729"/>
      <c r="AT242" s="729"/>
      <c r="AU242" s="729"/>
      <c r="AV242" s="729"/>
      <c r="AW242" s="729"/>
      <c r="AX242" s="729"/>
      <c r="AY242" s="729"/>
      <c r="AZ242" s="729"/>
      <c r="BA242" s="729"/>
      <c r="BB242" s="729"/>
      <c r="BC242" s="729"/>
      <c r="BD242" s="729"/>
      <c r="BE242" s="729"/>
      <c r="BF242" s="730"/>
      <c r="BG242" s="747" t="s">
        <v>281</v>
      </c>
      <c r="BH242" s="747"/>
      <c r="BI242" s="747"/>
      <c r="BJ242" s="747"/>
      <c r="BK242" s="747"/>
      <c r="BL242" s="747"/>
      <c r="BM242" s="747"/>
      <c r="BN242" s="747"/>
      <c r="BO242" s="724" t="s">
        <v>281</v>
      </c>
      <c r="BP242" s="724"/>
      <c r="BQ242" s="724"/>
      <c r="BR242" s="724"/>
      <c r="BS242" s="724"/>
    </row>
    <row r="243" spans="3:71" ht="9" customHeight="1">
      <c r="C243" s="715"/>
      <c r="D243" s="754"/>
      <c r="E243" s="755"/>
      <c r="F243" s="755"/>
      <c r="G243" s="755"/>
      <c r="H243" s="755"/>
      <c r="I243" s="755"/>
      <c r="J243" s="755"/>
      <c r="K243" s="755"/>
      <c r="L243" s="755"/>
      <c r="M243" s="755"/>
      <c r="N243" s="755"/>
      <c r="O243" s="755"/>
      <c r="P243" s="755"/>
      <c r="Q243" s="755"/>
      <c r="R243" s="755"/>
      <c r="S243" s="755"/>
      <c r="T243" s="755"/>
      <c r="U243" s="755"/>
      <c r="V243" s="755"/>
      <c r="W243" s="755"/>
      <c r="X243" s="755"/>
      <c r="Y243" s="755"/>
      <c r="Z243" s="755"/>
      <c r="AA243" s="755"/>
      <c r="AB243" s="755"/>
      <c r="AC243" s="755"/>
      <c r="AD243" s="755"/>
      <c r="AE243" s="755"/>
      <c r="AF243" s="755"/>
      <c r="AG243" s="755"/>
      <c r="AH243" s="755"/>
      <c r="AI243" s="755"/>
      <c r="AJ243" s="755"/>
      <c r="AK243" s="755"/>
      <c r="AL243" s="756"/>
      <c r="AM243" s="731"/>
      <c r="AN243" s="732"/>
      <c r="AO243" s="732"/>
      <c r="AP243" s="732"/>
      <c r="AQ243" s="732"/>
      <c r="AR243" s="732"/>
      <c r="AS243" s="732"/>
      <c r="AT243" s="732"/>
      <c r="AU243" s="732"/>
      <c r="AV243" s="732"/>
      <c r="AW243" s="732"/>
      <c r="AX243" s="732"/>
      <c r="AY243" s="732"/>
      <c r="AZ243" s="732"/>
      <c r="BA243" s="732"/>
      <c r="BB243" s="732"/>
      <c r="BC243" s="732"/>
      <c r="BD243" s="732"/>
      <c r="BE243" s="732"/>
      <c r="BF243" s="733"/>
      <c r="BG243" s="747"/>
      <c r="BH243" s="747"/>
      <c r="BI243" s="747"/>
      <c r="BJ243" s="747"/>
      <c r="BK243" s="747"/>
      <c r="BL243" s="747"/>
      <c r="BM243" s="747"/>
      <c r="BN243" s="747"/>
      <c r="BO243" s="724"/>
      <c r="BP243" s="724"/>
      <c r="BQ243" s="724"/>
      <c r="BR243" s="724"/>
      <c r="BS243" s="724"/>
    </row>
    <row r="244" spans="3:71" ht="9" customHeight="1">
      <c r="C244" s="420"/>
      <c r="D244" s="751"/>
      <c r="E244" s="752"/>
      <c r="F244" s="752"/>
      <c r="G244" s="752"/>
      <c r="H244" s="752"/>
      <c r="I244" s="752"/>
      <c r="J244" s="752"/>
      <c r="K244" s="752"/>
      <c r="L244" s="752"/>
      <c r="M244" s="752"/>
      <c r="N244" s="752"/>
      <c r="O244" s="752"/>
      <c r="P244" s="752"/>
      <c r="Q244" s="752"/>
      <c r="R244" s="752"/>
      <c r="S244" s="752"/>
      <c r="T244" s="752"/>
      <c r="U244" s="752"/>
      <c r="V244" s="752"/>
      <c r="W244" s="752"/>
      <c r="X244" s="752"/>
      <c r="Y244" s="752"/>
      <c r="Z244" s="752"/>
      <c r="AA244" s="752"/>
      <c r="AB244" s="752"/>
      <c r="AC244" s="752"/>
      <c r="AD244" s="752"/>
      <c r="AE244" s="752"/>
      <c r="AF244" s="752"/>
      <c r="AG244" s="752"/>
      <c r="AH244" s="752"/>
      <c r="AI244" s="752"/>
      <c r="AJ244" s="752"/>
      <c r="AK244" s="752"/>
      <c r="AL244" s="753"/>
      <c r="AM244" s="728" t="s">
        <v>310</v>
      </c>
      <c r="AN244" s="729"/>
      <c r="AO244" s="729"/>
      <c r="AP244" s="729"/>
      <c r="AQ244" s="729"/>
      <c r="AR244" s="729"/>
      <c r="AS244" s="729"/>
      <c r="AT244" s="729"/>
      <c r="AU244" s="729"/>
      <c r="AV244" s="729"/>
      <c r="AW244" s="729"/>
      <c r="AX244" s="729"/>
      <c r="AY244" s="729"/>
      <c r="AZ244" s="729"/>
      <c r="BA244" s="729"/>
      <c r="BB244" s="729"/>
      <c r="BC244" s="729"/>
      <c r="BD244" s="729"/>
      <c r="BE244" s="729"/>
      <c r="BF244" s="730"/>
      <c r="BG244" s="758">
        <f ca="1">+'COTIZACION ASSA'!F35+'COTIZACION ASSA'!F37</f>
        <v>213750</v>
      </c>
      <c r="BH244" s="759"/>
      <c r="BI244" s="759"/>
      <c r="BJ244" s="759"/>
      <c r="BK244" s="759"/>
      <c r="BL244" s="759"/>
      <c r="BM244" s="759"/>
      <c r="BN244" s="759"/>
      <c r="BO244" s="759"/>
      <c r="BP244" s="759"/>
      <c r="BQ244" s="759"/>
      <c r="BR244" s="759"/>
      <c r="BS244" s="760"/>
    </row>
    <row r="245" spans="3:71" ht="9" customHeight="1">
      <c r="C245" s="421"/>
      <c r="D245" s="754"/>
      <c r="E245" s="755"/>
      <c r="F245" s="755"/>
      <c r="G245" s="755"/>
      <c r="H245" s="755"/>
      <c r="I245" s="755"/>
      <c r="J245" s="755"/>
      <c r="K245" s="755"/>
      <c r="L245" s="755"/>
      <c r="M245" s="755"/>
      <c r="N245" s="755"/>
      <c r="O245" s="755"/>
      <c r="P245" s="755"/>
      <c r="Q245" s="755"/>
      <c r="R245" s="755"/>
      <c r="S245" s="755"/>
      <c r="T245" s="755"/>
      <c r="U245" s="755"/>
      <c r="V245" s="755"/>
      <c r="W245" s="755"/>
      <c r="X245" s="755"/>
      <c r="Y245" s="755"/>
      <c r="Z245" s="755"/>
      <c r="AA245" s="755"/>
      <c r="AB245" s="755"/>
      <c r="AC245" s="755"/>
      <c r="AD245" s="755"/>
      <c r="AE245" s="755"/>
      <c r="AF245" s="755"/>
      <c r="AG245" s="755"/>
      <c r="AH245" s="755"/>
      <c r="AI245" s="755"/>
      <c r="AJ245" s="755"/>
      <c r="AK245" s="755"/>
      <c r="AL245" s="756"/>
      <c r="AM245" s="731"/>
      <c r="AN245" s="732"/>
      <c r="AO245" s="732"/>
      <c r="AP245" s="732"/>
      <c r="AQ245" s="732"/>
      <c r="AR245" s="732"/>
      <c r="AS245" s="732"/>
      <c r="AT245" s="732"/>
      <c r="AU245" s="732"/>
      <c r="AV245" s="732"/>
      <c r="AW245" s="732"/>
      <c r="AX245" s="732"/>
      <c r="AY245" s="732"/>
      <c r="AZ245" s="732"/>
      <c r="BA245" s="732"/>
      <c r="BB245" s="732"/>
      <c r="BC245" s="732"/>
      <c r="BD245" s="732"/>
      <c r="BE245" s="732"/>
      <c r="BF245" s="733"/>
      <c r="BG245" s="761"/>
      <c r="BH245" s="762"/>
      <c r="BI245" s="762"/>
      <c r="BJ245" s="762"/>
      <c r="BK245" s="762"/>
      <c r="BL245" s="762"/>
      <c r="BM245" s="762"/>
      <c r="BN245" s="762"/>
      <c r="BO245" s="762"/>
      <c r="BP245" s="762"/>
      <c r="BQ245" s="762"/>
      <c r="BR245" s="762"/>
      <c r="BS245" s="763"/>
    </row>
    <row r="246" spans="3:71" ht="9" customHeight="1">
      <c r="C246" s="421"/>
      <c r="D246" s="751"/>
      <c r="E246" s="752"/>
      <c r="F246" s="752"/>
      <c r="G246" s="752"/>
      <c r="H246" s="752"/>
      <c r="I246" s="752"/>
      <c r="J246" s="752"/>
      <c r="K246" s="752"/>
      <c r="L246" s="752"/>
      <c r="M246" s="752"/>
      <c r="N246" s="752"/>
      <c r="O246" s="752"/>
      <c r="P246" s="752"/>
      <c r="Q246" s="752"/>
      <c r="R246" s="752"/>
      <c r="S246" s="752"/>
      <c r="T246" s="752"/>
      <c r="U246" s="752"/>
      <c r="V246" s="752"/>
      <c r="W246" s="752"/>
      <c r="X246" s="752"/>
      <c r="Y246" s="752"/>
      <c r="Z246" s="752"/>
      <c r="AA246" s="752"/>
      <c r="AB246" s="752"/>
      <c r="AC246" s="752"/>
      <c r="AD246" s="752"/>
      <c r="AE246" s="752"/>
      <c r="AF246" s="752"/>
      <c r="AG246" s="752"/>
      <c r="AH246" s="752"/>
      <c r="AI246" s="752"/>
      <c r="AJ246" s="752"/>
      <c r="AK246" s="752"/>
      <c r="AL246" s="753"/>
      <c r="AM246" s="728" t="s">
        <v>311</v>
      </c>
      <c r="AN246" s="729"/>
      <c r="AO246" s="729"/>
      <c r="AP246" s="729"/>
      <c r="AQ246" s="729"/>
      <c r="AR246" s="729"/>
      <c r="AS246" s="729"/>
      <c r="AT246" s="729"/>
      <c r="AU246" s="729"/>
      <c r="AV246" s="729"/>
      <c r="AW246" s="729"/>
      <c r="AX246" s="729"/>
      <c r="AY246" s="729"/>
      <c r="AZ246" s="729"/>
      <c r="BA246" s="729"/>
      <c r="BB246" s="729"/>
      <c r="BC246" s="729"/>
      <c r="BD246" s="729"/>
      <c r="BE246" s="729"/>
      <c r="BF246" s="730"/>
      <c r="BG246" s="645">
        <f ca="1">+IF(OR('INGRESO DE DATOS'!D39="ANUAL",'INGRESO DE DATOS'!D39="SEMESTRAL"),0,IF('INGRESO DE DATOS'!D39="TRIMESTRAL",((('COTIZACION ASSA'!F35-'COTIZACION ASSA'!F34)*6%)),IF('INGRESO DE DATOS'!D39="MENSUAL",((('COTIZACION ASSA'!F35-'COTIZACION ASSA'!F34)*8%)))))</f>
        <v>17100</v>
      </c>
      <c r="BH246" s="645"/>
      <c r="BI246" s="645"/>
      <c r="BJ246" s="645"/>
      <c r="BK246" s="645"/>
      <c r="BL246" s="645"/>
      <c r="BM246" s="645"/>
      <c r="BN246" s="645"/>
      <c r="BO246" s="645"/>
      <c r="BP246" s="645"/>
      <c r="BQ246" s="645"/>
      <c r="BR246" s="645"/>
      <c r="BS246" s="645"/>
    </row>
    <row r="247" spans="3:71" ht="9" customHeight="1">
      <c r="C247" s="421"/>
      <c r="D247" s="754"/>
      <c r="E247" s="755"/>
      <c r="F247" s="755"/>
      <c r="G247" s="755"/>
      <c r="H247" s="755"/>
      <c r="I247" s="755"/>
      <c r="J247" s="755"/>
      <c r="K247" s="755"/>
      <c r="L247" s="755"/>
      <c r="M247" s="755"/>
      <c r="N247" s="755"/>
      <c r="O247" s="755"/>
      <c r="P247" s="755"/>
      <c r="Q247" s="755"/>
      <c r="R247" s="755"/>
      <c r="S247" s="755"/>
      <c r="T247" s="755"/>
      <c r="U247" s="755"/>
      <c r="V247" s="755"/>
      <c r="W247" s="755"/>
      <c r="X247" s="755"/>
      <c r="Y247" s="755"/>
      <c r="Z247" s="755"/>
      <c r="AA247" s="755"/>
      <c r="AB247" s="755"/>
      <c r="AC247" s="755"/>
      <c r="AD247" s="755"/>
      <c r="AE247" s="755"/>
      <c r="AF247" s="755"/>
      <c r="AG247" s="755"/>
      <c r="AH247" s="755"/>
      <c r="AI247" s="755"/>
      <c r="AJ247" s="755"/>
      <c r="AK247" s="755"/>
      <c r="AL247" s="756"/>
      <c r="AM247" s="731"/>
      <c r="AN247" s="732"/>
      <c r="AO247" s="732"/>
      <c r="AP247" s="732"/>
      <c r="AQ247" s="732"/>
      <c r="AR247" s="732"/>
      <c r="AS247" s="732"/>
      <c r="AT247" s="732"/>
      <c r="AU247" s="732"/>
      <c r="AV247" s="732"/>
      <c r="AW247" s="732"/>
      <c r="AX247" s="732"/>
      <c r="AY247" s="732"/>
      <c r="AZ247" s="732"/>
      <c r="BA247" s="732"/>
      <c r="BB247" s="732"/>
      <c r="BC247" s="732"/>
      <c r="BD247" s="732"/>
      <c r="BE247" s="732"/>
      <c r="BF247" s="733"/>
      <c r="BG247" s="645"/>
      <c r="BH247" s="645"/>
      <c r="BI247" s="645"/>
      <c r="BJ247" s="645"/>
      <c r="BK247" s="645"/>
      <c r="BL247" s="645"/>
      <c r="BM247" s="645"/>
      <c r="BN247" s="645"/>
      <c r="BO247" s="645"/>
      <c r="BP247" s="645"/>
      <c r="BQ247" s="645"/>
      <c r="BR247" s="645"/>
      <c r="BS247" s="645"/>
    </row>
    <row r="248" spans="3:71" ht="9" customHeight="1">
      <c r="C248" s="421"/>
      <c r="D248" s="751"/>
      <c r="E248" s="752"/>
      <c r="F248" s="752"/>
      <c r="G248" s="752"/>
      <c r="H248" s="752"/>
      <c r="I248" s="752"/>
      <c r="J248" s="752"/>
      <c r="K248" s="752"/>
      <c r="L248" s="752"/>
      <c r="M248" s="752"/>
      <c r="N248" s="752"/>
      <c r="O248" s="752"/>
      <c r="P248" s="752"/>
      <c r="Q248" s="752"/>
      <c r="R248" s="752"/>
      <c r="S248" s="752"/>
      <c r="T248" s="752"/>
      <c r="U248" s="752"/>
      <c r="V248" s="752"/>
      <c r="W248" s="752"/>
      <c r="X248" s="752"/>
      <c r="Y248" s="752"/>
      <c r="Z248" s="752"/>
      <c r="AA248" s="752"/>
      <c r="AB248" s="752"/>
      <c r="AC248" s="752"/>
      <c r="AD248" s="752"/>
      <c r="AE248" s="752"/>
      <c r="AF248" s="752"/>
      <c r="AG248" s="752"/>
      <c r="AH248" s="752"/>
      <c r="AI248" s="752"/>
      <c r="AJ248" s="752"/>
      <c r="AK248" s="752"/>
      <c r="AL248" s="753"/>
      <c r="AM248" s="728" t="s">
        <v>312</v>
      </c>
      <c r="AN248" s="729"/>
      <c r="AO248" s="729"/>
      <c r="AP248" s="729"/>
      <c r="AQ248" s="729"/>
      <c r="AR248" s="729"/>
      <c r="AS248" s="729"/>
      <c r="AT248" s="729"/>
      <c r="AU248" s="729"/>
      <c r="AV248" s="729"/>
      <c r="AW248" s="729"/>
      <c r="AX248" s="729"/>
      <c r="AY248" s="729"/>
      <c r="AZ248" s="729"/>
      <c r="BA248" s="729"/>
      <c r="BB248" s="729"/>
      <c r="BC248" s="729"/>
      <c r="BD248" s="729"/>
      <c r="BE248" s="729"/>
      <c r="BF248" s="730"/>
      <c r="BG248" s="645">
        <f ca="1">+BG244+BG246</f>
        <v>230850</v>
      </c>
      <c r="BH248" s="645"/>
      <c r="BI248" s="645"/>
      <c r="BJ248" s="645"/>
      <c r="BK248" s="645"/>
      <c r="BL248" s="645"/>
      <c r="BM248" s="645"/>
      <c r="BN248" s="645"/>
      <c r="BO248" s="645"/>
      <c r="BP248" s="645"/>
      <c r="BQ248" s="645"/>
      <c r="BR248" s="645"/>
      <c r="BS248" s="645"/>
    </row>
    <row r="249" spans="3:71" ht="9" customHeight="1">
      <c r="C249" s="421"/>
      <c r="D249" s="754"/>
      <c r="E249" s="755"/>
      <c r="F249" s="755"/>
      <c r="G249" s="755"/>
      <c r="H249" s="755"/>
      <c r="I249" s="755"/>
      <c r="J249" s="755"/>
      <c r="K249" s="755"/>
      <c r="L249" s="755"/>
      <c r="M249" s="755"/>
      <c r="N249" s="755"/>
      <c r="O249" s="755"/>
      <c r="P249" s="755"/>
      <c r="Q249" s="755"/>
      <c r="R249" s="755"/>
      <c r="S249" s="755"/>
      <c r="T249" s="755"/>
      <c r="U249" s="755"/>
      <c r="V249" s="755"/>
      <c r="W249" s="755"/>
      <c r="X249" s="755"/>
      <c r="Y249" s="755"/>
      <c r="Z249" s="755"/>
      <c r="AA249" s="755"/>
      <c r="AB249" s="755"/>
      <c r="AC249" s="755"/>
      <c r="AD249" s="755"/>
      <c r="AE249" s="755"/>
      <c r="AF249" s="755"/>
      <c r="AG249" s="755"/>
      <c r="AH249" s="755"/>
      <c r="AI249" s="755"/>
      <c r="AJ249" s="755"/>
      <c r="AK249" s="755"/>
      <c r="AL249" s="756"/>
      <c r="AM249" s="731"/>
      <c r="AN249" s="732"/>
      <c r="AO249" s="732"/>
      <c r="AP249" s="732"/>
      <c r="AQ249" s="732"/>
      <c r="AR249" s="732"/>
      <c r="AS249" s="732"/>
      <c r="AT249" s="732"/>
      <c r="AU249" s="732"/>
      <c r="AV249" s="732"/>
      <c r="AW249" s="732"/>
      <c r="AX249" s="732"/>
      <c r="AY249" s="732"/>
      <c r="AZ249" s="732"/>
      <c r="BA249" s="732"/>
      <c r="BB249" s="732"/>
      <c r="BC249" s="732"/>
      <c r="BD249" s="732"/>
      <c r="BE249" s="732"/>
      <c r="BF249" s="733"/>
      <c r="BG249" s="645"/>
      <c r="BH249" s="645"/>
      <c r="BI249" s="645"/>
      <c r="BJ249" s="645"/>
      <c r="BK249" s="645"/>
      <c r="BL249" s="645"/>
      <c r="BM249" s="645"/>
      <c r="BN249" s="645"/>
      <c r="BO249" s="645"/>
      <c r="BP249" s="645"/>
      <c r="BQ249" s="645"/>
      <c r="BR249" s="645"/>
      <c r="BS249" s="645"/>
    </row>
    <row r="250" spans="3:71" ht="9" customHeight="1">
      <c r="C250" s="421"/>
      <c r="D250" s="751"/>
      <c r="E250" s="752"/>
      <c r="F250" s="752"/>
      <c r="G250" s="752"/>
      <c r="H250" s="752"/>
      <c r="I250" s="752"/>
      <c r="J250" s="752"/>
      <c r="K250" s="752"/>
      <c r="L250" s="752"/>
      <c r="M250" s="752"/>
      <c r="N250" s="752"/>
      <c r="O250" s="752"/>
      <c r="P250" s="752"/>
      <c r="Q250" s="752"/>
      <c r="R250" s="752"/>
      <c r="S250" s="752"/>
      <c r="T250" s="752"/>
      <c r="U250" s="752"/>
      <c r="V250" s="752"/>
      <c r="W250" s="752"/>
      <c r="X250" s="752"/>
      <c r="Y250" s="752"/>
      <c r="Z250" s="752"/>
      <c r="AA250" s="752"/>
      <c r="AB250" s="752"/>
      <c r="AC250" s="752"/>
      <c r="AD250" s="752"/>
      <c r="AE250" s="752"/>
      <c r="AF250" s="752"/>
      <c r="AG250" s="752"/>
      <c r="AH250" s="752"/>
      <c r="AI250" s="752"/>
      <c r="AJ250" s="752"/>
      <c r="AK250" s="752"/>
      <c r="AL250" s="753"/>
      <c r="AM250" s="728" t="s">
        <v>313</v>
      </c>
      <c r="AN250" s="729"/>
      <c r="AO250" s="729"/>
      <c r="AP250" s="729"/>
      <c r="AQ250" s="729"/>
      <c r="AR250" s="729"/>
      <c r="AS250" s="729"/>
      <c r="AT250" s="729"/>
      <c r="AU250" s="729"/>
      <c r="AV250" s="729"/>
      <c r="AW250" s="729"/>
      <c r="AX250" s="729"/>
      <c r="AY250" s="729"/>
      <c r="AZ250" s="729"/>
      <c r="BA250" s="729"/>
      <c r="BB250" s="729"/>
      <c r="BC250" s="729"/>
      <c r="BD250" s="729"/>
      <c r="BE250" s="729"/>
      <c r="BF250" s="730"/>
      <c r="BG250" s="645">
        <f ca="1">+BG248*13%</f>
        <v>30010.5</v>
      </c>
      <c r="BH250" s="645"/>
      <c r="BI250" s="645"/>
      <c r="BJ250" s="645"/>
      <c r="BK250" s="645"/>
      <c r="BL250" s="645"/>
      <c r="BM250" s="645"/>
      <c r="BN250" s="645"/>
      <c r="BO250" s="645"/>
      <c r="BP250" s="645"/>
      <c r="BQ250" s="645"/>
      <c r="BR250" s="645"/>
      <c r="BS250" s="645"/>
    </row>
    <row r="251" spans="3:71" ht="9" customHeight="1">
      <c r="C251" s="421"/>
      <c r="D251" s="754"/>
      <c r="E251" s="755"/>
      <c r="F251" s="755"/>
      <c r="G251" s="755"/>
      <c r="H251" s="755"/>
      <c r="I251" s="755"/>
      <c r="J251" s="755"/>
      <c r="K251" s="755"/>
      <c r="L251" s="755"/>
      <c r="M251" s="755"/>
      <c r="N251" s="755"/>
      <c r="O251" s="755"/>
      <c r="P251" s="755"/>
      <c r="Q251" s="755"/>
      <c r="R251" s="755"/>
      <c r="S251" s="755"/>
      <c r="T251" s="755"/>
      <c r="U251" s="755"/>
      <c r="V251" s="755"/>
      <c r="W251" s="755"/>
      <c r="X251" s="755"/>
      <c r="Y251" s="755"/>
      <c r="Z251" s="755"/>
      <c r="AA251" s="755"/>
      <c r="AB251" s="755"/>
      <c r="AC251" s="755"/>
      <c r="AD251" s="755"/>
      <c r="AE251" s="755"/>
      <c r="AF251" s="755"/>
      <c r="AG251" s="755"/>
      <c r="AH251" s="755"/>
      <c r="AI251" s="755"/>
      <c r="AJ251" s="755"/>
      <c r="AK251" s="755"/>
      <c r="AL251" s="756"/>
      <c r="AM251" s="731"/>
      <c r="AN251" s="732"/>
      <c r="AO251" s="732"/>
      <c r="AP251" s="732"/>
      <c r="AQ251" s="732"/>
      <c r="AR251" s="732"/>
      <c r="AS251" s="732"/>
      <c r="AT251" s="732"/>
      <c r="AU251" s="732"/>
      <c r="AV251" s="732"/>
      <c r="AW251" s="732"/>
      <c r="AX251" s="732"/>
      <c r="AY251" s="732"/>
      <c r="AZ251" s="732"/>
      <c r="BA251" s="732"/>
      <c r="BB251" s="732"/>
      <c r="BC251" s="732"/>
      <c r="BD251" s="732"/>
      <c r="BE251" s="732"/>
      <c r="BF251" s="733"/>
      <c r="BG251" s="645"/>
      <c r="BH251" s="645"/>
      <c r="BI251" s="645"/>
      <c r="BJ251" s="645"/>
      <c r="BK251" s="645"/>
      <c r="BL251" s="645"/>
      <c r="BM251" s="645"/>
      <c r="BN251" s="645"/>
      <c r="BO251" s="645"/>
      <c r="BP251" s="645"/>
      <c r="BQ251" s="645"/>
      <c r="BR251" s="645"/>
      <c r="BS251" s="645"/>
    </row>
    <row r="252" spans="3:71" ht="15.75" customHeight="1">
      <c r="C252" s="422"/>
      <c r="D252" s="789"/>
      <c r="E252" s="790"/>
      <c r="F252" s="790"/>
      <c r="G252" s="790"/>
      <c r="H252" s="790"/>
      <c r="I252" s="790"/>
      <c r="J252" s="790"/>
      <c r="K252" s="790"/>
      <c r="L252" s="790"/>
      <c r="M252" s="790"/>
      <c r="N252" s="790"/>
      <c r="O252" s="790"/>
      <c r="P252" s="790"/>
      <c r="Q252" s="790"/>
      <c r="R252" s="790"/>
      <c r="S252" s="790"/>
      <c r="T252" s="790"/>
      <c r="U252" s="790"/>
      <c r="V252" s="790"/>
      <c r="W252" s="790"/>
      <c r="X252" s="790"/>
      <c r="Y252" s="790"/>
      <c r="Z252" s="790"/>
      <c r="AA252" s="790"/>
      <c r="AB252" s="790"/>
      <c r="AC252" s="790"/>
      <c r="AD252" s="790"/>
      <c r="AE252" s="790"/>
      <c r="AF252" s="790"/>
      <c r="AG252" s="790"/>
      <c r="AH252" s="790"/>
      <c r="AI252" s="790"/>
      <c r="AJ252" s="790"/>
      <c r="AK252" s="790"/>
      <c r="AL252" s="791"/>
      <c r="AM252" s="748" t="s">
        <v>314</v>
      </c>
      <c r="AN252" s="749"/>
      <c r="AO252" s="749"/>
      <c r="AP252" s="749"/>
      <c r="AQ252" s="749"/>
      <c r="AR252" s="749"/>
      <c r="AS252" s="749"/>
      <c r="AT252" s="749"/>
      <c r="AU252" s="749"/>
      <c r="AV252" s="749"/>
      <c r="AW252" s="749"/>
      <c r="AX252" s="749"/>
      <c r="AY252" s="749"/>
      <c r="AZ252" s="749"/>
      <c r="BA252" s="749"/>
      <c r="BB252" s="749"/>
      <c r="BC252" s="749"/>
      <c r="BD252" s="749"/>
      <c r="BE252" s="749"/>
      <c r="BF252" s="750"/>
      <c r="BG252" s="757">
        <f ca="1">+BG248+BG250</f>
        <v>260860.5</v>
      </c>
      <c r="BH252" s="757"/>
      <c r="BI252" s="757"/>
      <c r="BJ252" s="757"/>
      <c r="BK252" s="757"/>
      <c r="BL252" s="757"/>
      <c r="BM252" s="757"/>
      <c r="BN252" s="757"/>
      <c r="BO252" s="757"/>
      <c r="BP252" s="757"/>
      <c r="BQ252" s="757"/>
      <c r="BR252" s="757"/>
      <c r="BS252" s="757"/>
    </row>
    <row r="253" spans="3:71" ht="8.25" customHeight="1"/>
    <row r="254" spans="3:71" ht="5.25" customHeight="1">
      <c r="C254" s="767" t="s">
        <v>1505</v>
      </c>
      <c r="D254" s="767"/>
      <c r="E254" s="767"/>
      <c r="F254" s="767"/>
      <c r="G254" s="767"/>
      <c r="H254" s="767"/>
      <c r="I254" s="767"/>
      <c r="J254" s="767"/>
      <c r="K254" s="767"/>
      <c r="L254" s="767"/>
      <c r="M254" s="767"/>
      <c r="N254" s="767"/>
      <c r="O254" s="767"/>
      <c r="P254" s="767"/>
      <c r="Q254" s="767"/>
      <c r="R254" s="767"/>
      <c r="S254" s="767"/>
      <c r="T254" s="767"/>
      <c r="U254" s="767"/>
      <c r="V254" s="767"/>
      <c r="W254" s="767"/>
      <c r="X254" s="767"/>
      <c r="Y254" s="767"/>
      <c r="Z254" s="767"/>
      <c r="AA254" s="767"/>
      <c r="AB254" s="767"/>
      <c r="AC254" s="767"/>
      <c r="AD254" s="767"/>
      <c r="AE254" s="767"/>
      <c r="AF254" s="767"/>
      <c r="AG254" s="767"/>
      <c r="AH254" s="767"/>
      <c r="AI254" s="767"/>
      <c r="AJ254" s="767"/>
      <c r="AK254" s="767"/>
      <c r="AL254" s="767"/>
      <c r="AM254" s="767"/>
      <c r="AN254" s="767"/>
      <c r="AO254" s="767"/>
      <c r="AP254" s="767"/>
      <c r="AQ254" s="767"/>
      <c r="AR254" s="767"/>
      <c r="AS254" s="767"/>
      <c r="AT254" s="767"/>
      <c r="AU254" s="767"/>
      <c r="AV254" s="767"/>
      <c r="AW254" s="767"/>
      <c r="AX254" s="767"/>
      <c r="AY254" s="767"/>
      <c r="AZ254" s="767"/>
      <c r="BA254" s="767"/>
      <c r="BB254" s="767"/>
      <c r="BC254" s="767"/>
      <c r="BD254" s="767"/>
      <c r="BE254" s="767"/>
      <c r="BF254" s="767"/>
    </row>
    <row r="255" spans="3:71" ht="5.25" customHeight="1">
      <c r="C255" s="767"/>
      <c r="D255" s="767"/>
      <c r="E255" s="767"/>
      <c r="F255" s="767"/>
      <c r="G255" s="767"/>
      <c r="H255" s="767"/>
      <c r="I255" s="767"/>
      <c r="J255" s="767"/>
      <c r="K255" s="767"/>
      <c r="L255" s="767"/>
      <c r="M255" s="767"/>
      <c r="N255" s="767"/>
      <c r="O255" s="767"/>
      <c r="P255" s="767"/>
      <c r="Q255" s="767"/>
      <c r="R255" s="767"/>
      <c r="S255" s="767"/>
      <c r="T255" s="767"/>
      <c r="U255" s="767"/>
      <c r="V255" s="767"/>
      <c r="W255" s="767"/>
      <c r="X255" s="767"/>
      <c r="Y255" s="767"/>
      <c r="Z255" s="767"/>
      <c r="AA255" s="767"/>
      <c r="AB255" s="767"/>
      <c r="AC255" s="767"/>
      <c r="AD255" s="767"/>
      <c r="AE255" s="767"/>
      <c r="AF255" s="767"/>
      <c r="AG255" s="767"/>
      <c r="AH255" s="767"/>
      <c r="AI255" s="767"/>
      <c r="AJ255" s="767"/>
      <c r="AK255" s="767"/>
      <c r="AL255" s="767"/>
      <c r="AM255" s="767"/>
      <c r="AN255" s="767"/>
      <c r="AO255" s="767"/>
      <c r="AP255" s="767"/>
      <c r="AQ255" s="767"/>
      <c r="AR255" s="767"/>
      <c r="AS255" s="767"/>
      <c r="AT255" s="767"/>
      <c r="AU255" s="767"/>
      <c r="AV255" s="767"/>
      <c r="AW255" s="767"/>
      <c r="AX255" s="767"/>
      <c r="AY255" s="767"/>
      <c r="AZ255" s="767"/>
      <c r="BA255" s="767"/>
      <c r="BB255" s="767"/>
      <c r="BC255" s="767"/>
      <c r="BD255" s="767"/>
      <c r="BE255" s="767"/>
      <c r="BF255" s="767"/>
    </row>
    <row r="256" spans="3:71" ht="5.25" customHeight="1">
      <c r="C256" s="767" t="s">
        <v>1506</v>
      </c>
      <c r="D256" s="767"/>
      <c r="E256" s="767"/>
      <c r="F256" s="767"/>
      <c r="G256" s="767"/>
      <c r="H256" s="767"/>
      <c r="I256" s="767"/>
      <c r="J256" s="767"/>
      <c r="K256" s="767"/>
      <c r="L256" s="767"/>
      <c r="M256" s="767"/>
      <c r="N256" s="767"/>
      <c r="O256" s="767"/>
      <c r="P256" s="767"/>
      <c r="Q256" s="767"/>
      <c r="R256" s="767"/>
      <c r="S256" s="767"/>
      <c r="T256" s="767"/>
      <c r="U256" s="767"/>
      <c r="V256" s="767"/>
      <c r="W256" s="767"/>
      <c r="X256" s="767"/>
      <c r="Y256" s="767"/>
      <c r="Z256" s="767"/>
      <c r="AA256" s="767"/>
      <c r="AB256" s="767"/>
      <c r="AC256" s="767"/>
      <c r="AD256" s="767"/>
      <c r="AE256" s="767"/>
      <c r="AF256" s="767"/>
      <c r="AG256" s="767"/>
      <c r="AH256" s="767"/>
      <c r="AI256" s="767"/>
      <c r="AJ256" s="767"/>
      <c r="AK256" s="767"/>
      <c r="AL256" s="767"/>
      <c r="AM256" s="767"/>
      <c r="AN256" s="767"/>
      <c r="AO256" s="767"/>
      <c r="AP256" s="767"/>
      <c r="AQ256" s="767"/>
      <c r="AR256" s="767"/>
      <c r="AS256" s="767"/>
      <c r="AT256" s="767"/>
      <c r="AU256" s="767"/>
      <c r="AV256" s="767"/>
      <c r="AW256" s="767"/>
      <c r="AX256" s="767"/>
      <c r="AY256" s="767"/>
      <c r="AZ256" s="767"/>
      <c r="BA256" s="767"/>
    </row>
    <row r="257" spans="2:70" ht="5.25" customHeight="1">
      <c r="C257" s="767"/>
      <c r="D257" s="767"/>
      <c r="E257" s="767"/>
      <c r="F257" s="767"/>
      <c r="G257" s="767"/>
      <c r="H257" s="767"/>
      <c r="I257" s="767"/>
      <c r="J257" s="767"/>
      <c r="K257" s="767"/>
      <c r="L257" s="767"/>
      <c r="M257" s="767"/>
      <c r="N257" s="767"/>
      <c r="O257" s="767"/>
      <c r="P257" s="767"/>
      <c r="Q257" s="767"/>
      <c r="R257" s="767"/>
      <c r="S257" s="767"/>
      <c r="T257" s="767"/>
      <c r="U257" s="767"/>
      <c r="V257" s="767"/>
      <c r="W257" s="767"/>
      <c r="X257" s="767"/>
      <c r="Y257" s="767"/>
      <c r="Z257" s="767"/>
      <c r="AA257" s="767"/>
      <c r="AB257" s="767"/>
      <c r="AC257" s="767"/>
      <c r="AD257" s="767"/>
      <c r="AE257" s="767"/>
      <c r="AF257" s="767"/>
      <c r="AG257" s="767"/>
      <c r="AH257" s="767"/>
      <c r="AI257" s="767"/>
      <c r="AJ257" s="767"/>
      <c r="AK257" s="767"/>
      <c r="AL257" s="767"/>
      <c r="AM257" s="767"/>
      <c r="AN257" s="767"/>
      <c r="AO257" s="767"/>
      <c r="AP257" s="767"/>
      <c r="AQ257" s="767"/>
      <c r="AR257" s="767"/>
      <c r="AS257" s="767"/>
      <c r="AT257" s="767"/>
      <c r="AU257" s="767"/>
      <c r="AV257" s="767"/>
      <c r="AW257" s="767"/>
      <c r="AX257" s="767"/>
      <c r="AY257" s="767"/>
      <c r="AZ257" s="767"/>
      <c r="BA257" s="767"/>
      <c r="BL257" s="366"/>
    </row>
    <row r="258" spans="2:70" ht="5.25" customHeight="1">
      <c r="C258" s="767" t="s">
        <v>1507</v>
      </c>
      <c r="D258" s="767"/>
      <c r="E258" s="767"/>
      <c r="F258" s="767"/>
      <c r="G258" s="767"/>
      <c r="H258" s="767"/>
      <c r="I258" s="767"/>
      <c r="J258" s="767"/>
      <c r="K258" s="767"/>
      <c r="L258" s="767"/>
      <c r="M258" s="767"/>
      <c r="N258" s="767"/>
      <c r="O258" s="767"/>
      <c r="P258" s="767"/>
      <c r="Q258" s="767"/>
      <c r="R258" s="767"/>
      <c r="S258" s="767"/>
      <c r="T258" s="767"/>
      <c r="U258" s="767"/>
      <c r="V258" s="767"/>
      <c r="W258" s="767"/>
      <c r="X258" s="767"/>
      <c r="Y258" s="767"/>
      <c r="Z258" s="767"/>
      <c r="AA258" s="767"/>
      <c r="AB258" s="767"/>
      <c r="AC258" s="767"/>
      <c r="AD258" s="767"/>
      <c r="AE258" s="767"/>
      <c r="AF258" s="767"/>
      <c r="AG258" s="767"/>
      <c r="AH258" s="767"/>
      <c r="AI258" s="767"/>
      <c r="AJ258" s="767"/>
      <c r="AK258" s="767"/>
      <c r="AL258" s="767"/>
      <c r="AM258" s="767"/>
      <c r="AN258" s="767"/>
      <c r="AO258" s="767"/>
      <c r="AP258" s="767"/>
      <c r="AQ258" s="767"/>
      <c r="AR258" s="767"/>
      <c r="AS258" s="767"/>
      <c r="AT258" s="767"/>
      <c r="AU258" s="767"/>
      <c r="AV258" s="767"/>
      <c r="AW258" s="767"/>
      <c r="AX258" s="767"/>
      <c r="AY258" s="767"/>
      <c r="AZ258" s="767"/>
      <c r="BA258" s="767"/>
      <c r="BB258" s="767"/>
      <c r="BC258" s="767"/>
      <c r="BD258" s="767"/>
      <c r="BE258" s="767"/>
      <c r="BF258" s="767"/>
      <c r="BG258" s="767"/>
      <c r="BH258" s="767"/>
    </row>
    <row r="259" spans="2:70" ht="5.25" customHeight="1">
      <c r="C259" s="767"/>
      <c r="D259" s="767"/>
      <c r="E259" s="767"/>
      <c r="F259" s="767"/>
      <c r="G259" s="767"/>
      <c r="H259" s="767"/>
      <c r="I259" s="767"/>
      <c r="J259" s="767"/>
      <c r="K259" s="767"/>
      <c r="L259" s="767"/>
      <c r="M259" s="767"/>
      <c r="N259" s="767"/>
      <c r="O259" s="767"/>
      <c r="P259" s="767"/>
      <c r="Q259" s="767"/>
      <c r="R259" s="767"/>
      <c r="S259" s="767"/>
      <c r="T259" s="767"/>
      <c r="U259" s="767"/>
      <c r="V259" s="767"/>
      <c r="W259" s="767"/>
      <c r="X259" s="767"/>
      <c r="Y259" s="767"/>
      <c r="Z259" s="767"/>
      <c r="AA259" s="767"/>
      <c r="AB259" s="767"/>
      <c r="AC259" s="767"/>
      <c r="AD259" s="767"/>
      <c r="AE259" s="767"/>
      <c r="AF259" s="767"/>
      <c r="AG259" s="767"/>
      <c r="AH259" s="767"/>
      <c r="AI259" s="767"/>
      <c r="AJ259" s="767"/>
      <c r="AK259" s="767"/>
      <c r="AL259" s="767"/>
      <c r="AM259" s="767"/>
      <c r="AN259" s="767"/>
      <c r="AO259" s="767"/>
      <c r="AP259" s="767"/>
      <c r="AQ259" s="767"/>
      <c r="AR259" s="767"/>
      <c r="AS259" s="767"/>
      <c r="AT259" s="767"/>
      <c r="AU259" s="767"/>
      <c r="AV259" s="767"/>
      <c r="AW259" s="767"/>
      <c r="AX259" s="767"/>
      <c r="AY259" s="767"/>
      <c r="AZ259" s="767"/>
      <c r="BA259" s="767"/>
      <c r="BB259" s="767"/>
      <c r="BC259" s="767"/>
      <c r="BD259" s="767"/>
      <c r="BE259" s="767"/>
      <c r="BF259" s="767"/>
      <c r="BG259" s="767"/>
      <c r="BH259" s="767"/>
    </row>
    <row r="260" spans="2:70" ht="5.25" customHeight="1">
      <c r="C260" s="767" t="s">
        <v>1508</v>
      </c>
      <c r="D260" s="767"/>
      <c r="E260" s="767"/>
      <c r="F260" s="767"/>
      <c r="G260" s="767"/>
      <c r="H260" s="767"/>
      <c r="I260" s="767"/>
      <c r="J260" s="767"/>
      <c r="K260" s="767"/>
      <c r="L260" s="767"/>
      <c r="M260" s="767"/>
      <c r="N260" s="767"/>
      <c r="O260" s="767"/>
      <c r="P260" s="767"/>
      <c r="Q260" s="767"/>
      <c r="R260" s="767"/>
      <c r="S260" s="767"/>
      <c r="T260" s="767"/>
      <c r="U260" s="767"/>
      <c r="V260" s="767"/>
      <c r="W260" s="767"/>
      <c r="X260" s="767"/>
      <c r="Y260" s="767"/>
      <c r="Z260" s="767"/>
      <c r="AA260" s="767"/>
      <c r="AB260" s="767"/>
      <c r="AC260" s="767"/>
      <c r="AD260" s="767"/>
      <c r="AE260" s="767"/>
      <c r="AF260" s="767"/>
      <c r="AG260" s="767"/>
      <c r="AH260" s="767"/>
      <c r="AI260" s="767"/>
      <c r="AJ260" s="767"/>
      <c r="AK260" s="767"/>
      <c r="AL260" s="767"/>
      <c r="AM260" s="767"/>
      <c r="AN260" s="767"/>
      <c r="AO260" s="767"/>
      <c r="AP260" s="767"/>
      <c r="AQ260" s="767"/>
      <c r="AR260" s="767"/>
      <c r="AS260" s="767"/>
      <c r="AT260" s="767"/>
      <c r="AU260" s="767"/>
      <c r="AV260" s="767"/>
      <c r="AW260" s="767"/>
      <c r="AX260" s="767"/>
      <c r="AY260" s="767"/>
      <c r="AZ260" s="767"/>
      <c r="BA260" s="767"/>
      <c r="BB260" s="767"/>
      <c r="BC260" s="767"/>
      <c r="BD260" s="767"/>
      <c r="BE260" s="767"/>
      <c r="BF260" s="767"/>
      <c r="BG260" s="767"/>
      <c r="BH260" s="767"/>
    </row>
    <row r="261" spans="2:70" ht="5.25" customHeight="1">
      <c r="C261" s="767"/>
      <c r="D261" s="767"/>
      <c r="E261" s="767"/>
      <c r="F261" s="767"/>
      <c r="G261" s="767"/>
      <c r="H261" s="767"/>
      <c r="I261" s="767"/>
      <c r="J261" s="767"/>
      <c r="K261" s="767"/>
      <c r="L261" s="767"/>
      <c r="M261" s="767"/>
      <c r="N261" s="767"/>
      <c r="O261" s="767"/>
      <c r="P261" s="767"/>
      <c r="Q261" s="767"/>
      <c r="R261" s="767"/>
      <c r="S261" s="767"/>
      <c r="T261" s="767"/>
      <c r="U261" s="767"/>
      <c r="V261" s="767"/>
      <c r="W261" s="767"/>
      <c r="X261" s="767"/>
      <c r="Y261" s="767"/>
      <c r="Z261" s="767"/>
      <c r="AA261" s="767"/>
      <c r="AB261" s="767"/>
      <c r="AC261" s="767"/>
      <c r="AD261" s="767"/>
      <c r="AE261" s="767"/>
      <c r="AF261" s="767"/>
      <c r="AG261" s="767"/>
      <c r="AH261" s="767"/>
      <c r="AI261" s="767"/>
      <c r="AJ261" s="767"/>
      <c r="AK261" s="767"/>
      <c r="AL261" s="767"/>
      <c r="AM261" s="767"/>
      <c r="AN261" s="767"/>
      <c r="AO261" s="767"/>
      <c r="AP261" s="767"/>
      <c r="AQ261" s="767"/>
      <c r="AR261" s="767"/>
      <c r="AS261" s="767"/>
      <c r="AT261" s="767"/>
      <c r="AU261" s="767"/>
      <c r="AV261" s="767"/>
      <c r="AW261" s="767"/>
      <c r="AX261" s="767"/>
      <c r="AY261" s="767"/>
      <c r="AZ261" s="767"/>
      <c r="BA261" s="767"/>
      <c r="BB261" s="767"/>
      <c r="BC261" s="767"/>
      <c r="BD261" s="767"/>
      <c r="BE261" s="767"/>
      <c r="BF261" s="767"/>
      <c r="BG261" s="767"/>
      <c r="BH261" s="767"/>
    </row>
    <row r="262" spans="2:70" ht="5.25" customHeight="1">
      <c r="C262" s="767" t="s">
        <v>1509</v>
      </c>
      <c r="D262" s="767"/>
      <c r="E262" s="767"/>
      <c r="F262" s="767"/>
      <c r="G262" s="767"/>
      <c r="H262" s="767"/>
      <c r="I262" s="767"/>
      <c r="J262" s="767"/>
      <c r="K262" s="767"/>
      <c r="L262" s="767"/>
      <c r="M262" s="767"/>
      <c r="N262" s="767"/>
      <c r="O262" s="767"/>
      <c r="P262" s="767"/>
      <c r="Q262" s="767"/>
      <c r="R262" s="767"/>
      <c r="S262" s="767"/>
      <c r="T262" s="767"/>
      <c r="U262" s="767"/>
      <c r="V262" s="767"/>
      <c r="W262" s="767"/>
      <c r="X262" s="767"/>
      <c r="Y262" s="767"/>
      <c r="Z262" s="767"/>
      <c r="AA262" s="767"/>
      <c r="AB262" s="767"/>
      <c r="AC262" s="767"/>
      <c r="AD262" s="767"/>
      <c r="AE262" s="767"/>
      <c r="AF262" s="767"/>
      <c r="AG262" s="767"/>
      <c r="AH262" s="767"/>
      <c r="AI262" s="767"/>
      <c r="AJ262" s="767"/>
      <c r="AK262" s="767"/>
      <c r="AL262" s="767"/>
      <c r="AM262" s="767"/>
      <c r="AN262" s="767"/>
      <c r="AO262" s="767"/>
      <c r="AP262" s="767"/>
      <c r="AQ262" s="767"/>
      <c r="AR262" s="767"/>
      <c r="AS262" s="767"/>
      <c r="AT262" s="767"/>
      <c r="AU262" s="767"/>
      <c r="AV262" s="767"/>
      <c r="AW262" s="767"/>
      <c r="AX262" s="767"/>
      <c r="AY262" s="767"/>
      <c r="AZ262" s="767"/>
      <c r="BA262" s="767"/>
      <c r="BB262" s="767"/>
      <c r="BC262" s="767"/>
      <c r="BD262" s="767"/>
      <c r="BE262" s="767"/>
      <c r="BF262" s="767"/>
      <c r="BG262" s="767"/>
      <c r="BH262" s="767"/>
    </row>
    <row r="263" spans="2:70" ht="5.25" customHeight="1">
      <c r="C263" s="767"/>
      <c r="D263" s="767"/>
      <c r="E263" s="767"/>
      <c r="F263" s="767"/>
      <c r="G263" s="767"/>
      <c r="H263" s="767"/>
      <c r="I263" s="767"/>
      <c r="J263" s="767"/>
      <c r="K263" s="767"/>
      <c r="L263" s="767"/>
      <c r="M263" s="767"/>
      <c r="N263" s="767"/>
      <c r="O263" s="767"/>
      <c r="P263" s="767"/>
      <c r="Q263" s="767"/>
      <c r="R263" s="767"/>
      <c r="S263" s="767"/>
      <c r="T263" s="767"/>
      <c r="U263" s="767"/>
      <c r="V263" s="767"/>
      <c r="W263" s="767"/>
      <c r="X263" s="767"/>
      <c r="Y263" s="767"/>
      <c r="Z263" s="767"/>
      <c r="AA263" s="767"/>
      <c r="AB263" s="767"/>
      <c r="AC263" s="767"/>
      <c r="AD263" s="767"/>
      <c r="AE263" s="767"/>
      <c r="AF263" s="767"/>
      <c r="AG263" s="767"/>
      <c r="AH263" s="767"/>
      <c r="AI263" s="767"/>
      <c r="AJ263" s="767"/>
      <c r="AK263" s="767"/>
      <c r="AL263" s="767"/>
      <c r="AM263" s="767"/>
      <c r="AN263" s="767"/>
      <c r="AO263" s="767"/>
      <c r="AP263" s="767"/>
      <c r="AQ263" s="767"/>
      <c r="AR263" s="767"/>
      <c r="AS263" s="767"/>
      <c r="AT263" s="767"/>
      <c r="AU263" s="767"/>
      <c r="AV263" s="767"/>
      <c r="AW263" s="767"/>
      <c r="AX263" s="767"/>
      <c r="AY263" s="767"/>
      <c r="AZ263" s="767"/>
      <c r="BA263" s="767"/>
      <c r="BB263" s="767"/>
      <c r="BC263" s="767"/>
      <c r="BD263" s="767"/>
      <c r="BE263" s="767"/>
      <c r="BF263" s="767"/>
      <c r="BG263" s="767"/>
      <c r="BH263" s="767"/>
    </row>
    <row r="264" spans="2:70" ht="5.25" customHeight="1">
      <c r="C264" s="767" t="s">
        <v>1510</v>
      </c>
      <c r="D264" s="767"/>
      <c r="E264" s="767"/>
      <c r="F264" s="767"/>
      <c r="G264" s="767"/>
      <c r="H264" s="767"/>
      <c r="I264" s="767"/>
      <c r="J264" s="767"/>
      <c r="K264" s="767"/>
      <c r="L264" s="767"/>
      <c r="M264" s="767"/>
      <c r="N264" s="767"/>
      <c r="O264" s="767"/>
      <c r="P264" s="767"/>
      <c r="Q264" s="767"/>
      <c r="R264" s="767"/>
      <c r="S264" s="767"/>
      <c r="T264" s="767"/>
      <c r="U264" s="767"/>
      <c r="V264" s="767"/>
      <c r="W264" s="767"/>
      <c r="X264" s="767"/>
      <c r="Y264" s="767"/>
      <c r="Z264" s="767"/>
      <c r="AA264" s="767"/>
      <c r="AB264" s="767"/>
      <c r="AC264" s="767"/>
      <c r="AD264" s="767"/>
      <c r="AE264" s="767"/>
      <c r="AF264" s="767"/>
      <c r="AG264" s="767"/>
      <c r="AH264" s="767"/>
      <c r="AI264" s="767"/>
      <c r="AJ264" s="767"/>
      <c r="AK264" s="767"/>
      <c r="AL264" s="767"/>
      <c r="AM264" s="767"/>
      <c r="AN264" s="767"/>
      <c r="AO264" s="767"/>
      <c r="AP264" s="767"/>
      <c r="AQ264" s="767"/>
      <c r="AR264" s="767"/>
      <c r="AS264" s="767"/>
      <c r="AT264" s="767"/>
      <c r="AU264" s="767"/>
      <c r="AV264" s="767"/>
      <c r="AW264" s="767"/>
      <c r="AX264" s="767"/>
      <c r="AY264" s="767"/>
      <c r="AZ264" s="767"/>
      <c r="BA264" s="767"/>
      <c r="BB264" s="767"/>
      <c r="BC264" s="767"/>
      <c r="BD264" s="767"/>
      <c r="BE264" s="767"/>
      <c r="BF264" s="767"/>
      <c r="BG264" s="767"/>
      <c r="BH264" s="767"/>
    </row>
    <row r="265" spans="2:70" ht="5.25" customHeight="1">
      <c r="C265" s="767"/>
      <c r="D265" s="767"/>
      <c r="E265" s="767"/>
      <c r="F265" s="767"/>
      <c r="G265" s="767"/>
      <c r="H265" s="767"/>
      <c r="I265" s="767"/>
      <c r="J265" s="767"/>
      <c r="K265" s="767"/>
      <c r="L265" s="767"/>
      <c r="M265" s="767"/>
      <c r="N265" s="767"/>
      <c r="O265" s="767"/>
      <c r="P265" s="767"/>
      <c r="Q265" s="767"/>
      <c r="R265" s="767"/>
      <c r="S265" s="767"/>
      <c r="T265" s="767"/>
      <c r="U265" s="767"/>
      <c r="V265" s="767"/>
      <c r="W265" s="767"/>
      <c r="X265" s="767"/>
      <c r="Y265" s="767"/>
      <c r="Z265" s="767"/>
      <c r="AA265" s="767"/>
      <c r="AB265" s="767"/>
      <c r="AC265" s="767"/>
      <c r="AD265" s="767"/>
      <c r="AE265" s="767"/>
      <c r="AF265" s="767"/>
      <c r="AG265" s="767"/>
      <c r="AH265" s="767"/>
      <c r="AI265" s="767"/>
      <c r="AJ265" s="767"/>
      <c r="AK265" s="767"/>
      <c r="AL265" s="767"/>
      <c r="AM265" s="767"/>
      <c r="AN265" s="767"/>
      <c r="AO265" s="767"/>
      <c r="AP265" s="767"/>
      <c r="AQ265" s="767"/>
      <c r="AR265" s="767"/>
      <c r="AS265" s="767"/>
      <c r="AT265" s="767"/>
      <c r="AU265" s="767"/>
      <c r="AV265" s="767"/>
      <c r="AW265" s="767"/>
      <c r="AX265" s="767"/>
      <c r="AY265" s="767"/>
      <c r="AZ265" s="767"/>
      <c r="BA265" s="767"/>
      <c r="BB265" s="767"/>
      <c r="BC265" s="767"/>
      <c r="BD265" s="767"/>
      <c r="BE265" s="767"/>
      <c r="BF265" s="767"/>
      <c r="BG265" s="767"/>
      <c r="BH265" s="767"/>
    </row>
    <row r="266" spans="2:70" ht="5.25" customHeight="1">
      <c r="C266" s="767" t="s">
        <v>1511</v>
      </c>
      <c r="D266" s="767"/>
      <c r="E266" s="767"/>
      <c r="F266" s="767"/>
      <c r="G266" s="767"/>
      <c r="H266" s="767"/>
      <c r="I266" s="767"/>
      <c r="J266" s="767"/>
      <c r="K266" s="767"/>
      <c r="L266" s="767"/>
      <c r="M266" s="767"/>
      <c r="N266" s="767"/>
      <c r="O266" s="767"/>
      <c r="P266" s="767"/>
      <c r="Q266" s="767"/>
      <c r="R266" s="767"/>
      <c r="S266" s="767"/>
      <c r="T266" s="767"/>
      <c r="U266" s="767"/>
      <c r="V266" s="767"/>
      <c r="W266" s="767"/>
      <c r="X266" s="767"/>
      <c r="Y266" s="767"/>
      <c r="Z266" s="767"/>
      <c r="AA266" s="767"/>
      <c r="AB266" s="767"/>
      <c r="AC266" s="767"/>
      <c r="AD266" s="767"/>
      <c r="AE266" s="767"/>
      <c r="AF266" s="767"/>
      <c r="AG266" s="767"/>
      <c r="AH266" s="767"/>
      <c r="AI266" s="767"/>
      <c r="AJ266" s="767"/>
      <c r="AK266" s="767"/>
      <c r="AL266" s="767"/>
      <c r="AM266" s="767"/>
      <c r="AN266" s="767"/>
      <c r="AO266" s="767"/>
      <c r="AP266" s="767"/>
      <c r="AQ266" s="767"/>
      <c r="AR266" s="767"/>
      <c r="AS266" s="767"/>
      <c r="AT266" s="767"/>
      <c r="AU266" s="767"/>
      <c r="AV266" s="767"/>
      <c r="AW266" s="767"/>
      <c r="AX266" s="767"/>
      <c r="AY266" s="767"/>
      <c r="AZ266" s="767"/>
      <c r="BA266" s="767"/>
      <c r="BB266" s="767"/>
      <c r="BC266" s="767"/>
      <c r="BD266" s="767"/>
      <c r="BE266" s="767"/>
      <c r="BF266" s="767"/>
      <c r="BG266" s="767"/>
      <c r="BH266" s="767"/>
    </row>
    <row r="267" spans="2:70" ht="5.25" customHeight="1">
      <c r="C267" s="767"/>
      <c r="D267" s="767"/>
      <c r="E267" s="767"/>
      <c r="F267" s="767"/>
      <c r="G267" s="767"/>
      <c r="H267" s="767"/>
      <c r="I267" s="767"/>
      <c r="J267" s="767"/>
      <c r="K267" s="767"/>
      <c r="L267" s="767"/>
      <c r="M267" s="767"/>
      <c r="N267" s="767"/>
      <c r="O267" s="767"/>
      <c r="P267" s="767"/>
      <c r="Q267" s="767"/>
      <c r="R267" s="767"/>
      <c r="S267" s="767"/>
      <c r="T267" s="767"/>
      <c r="U267" s="767"/>
      <c r="V267" s="767"/>
      <c r="W267" s="767"/>
      <c r="X267" s="767"/>
      <c r="Y267" s="767"/>
      <c r="Z267" s="767"/>
      <c r="AA267" s="767"/>
      <c r="AB267" s="767"/>
      <c r="AC267" s="767"/>
      <c r="AD267" s="767"/>
      <c r="AE267" s="767"/>
      <c r="AF267" s="767"/>
      <c r="AG267" s="767"/>
      <c r="AH267" s="767"/>
      <c r="AI267" s="767"/>
      <c r="AJ267" s="767"/>
      <c r="AK267" s="767"/>
      <c r="AL267" s="767"/>
      <c r="AM267" s="767"/>
      <c r="AN267" s="767"/>
      <c r="AO267" s="767"/>
      <c r="AP267" s="767"/>
      <c r="AQ267" s="767"/>
      <c r="AR267" s="767"/>
      <c r="AS267" s="767"/>
      <c r="AT267" s="767"/>
      <c r="AU267" s="767"/>
      <c r="AV267" s="767"/>
      <c r="AW267" s="767"/>
      <c r="AX267" s="767"/>
      <c r="AY267" s="767"/>
      <c r="AZ267" s="767"/>
      <c r="BA267" s="767"/>
      <c r="BB267" s="767"/>
      <c r="BC267" s="767"/>
      <c r="BD267" s="767"/>
      <c r="BE267" s="767"/>
      <c r="BF267" s="767"/>
      <c r="BG267" s="767"/>
      <c r="BH267" s="767"/>
    </row>
    <row r="268" spans="2:70" ht="5.25" customHeight="1">
      <c r="C268" s="767" t="s">
        <v>1512</v>
      </c>
      <c r="D268" s="767"/>
      <c r="E268" s="767"/>
      <c r="F268" s="767"/>
      <c r="G268" s="767"/>
      <c r="H268" s="767"/>
      <c r="I268" s="767"/>
      <c r="J268" s="767"/>
      <c r="K268" s="767"/>
      <c r="L268" s="767"/>
      <c r="M268" s="767"/>
      <c r="N268" s="767"/>
      <c r="O268" s="767"/>
      <c r="P268" s="767"/>
      <c r="Q268" s="767"/>
      <c r="R268" s="767"/>
      <c r="S268" s="767"/>
      <c r="T268" s="767"/>
      <c r="U268" s="767"/>
      <c r="V268" s="767"/>
      <c r="W268" s="767"/>
      <c r="X268" s="767"/>
      <c r="Y268" s="767"/>
      <c r="Z268" s="767"/>
      <c r="AA268" s="767"/>
      <c r="AB268" s="767"/>
      <c r="AC268" s="767"/>
      <c r="AD268" s="767"/>
      <c r="AE268" s="767"/>
      <c r="AF268" s="767"/>
      <c r="AG268" s="767"/>
      <c r="AH268" s="767"/>
      <c r="AI268" s="767"/>
      <c r="AJ268" s="767"/>
      <c r="AK268" s="767"/>
      <c r="AL268" s="767"/>
      <c r="AM268" s="767"/>
      <c r="AN268" s="767"/>
      <c r="AO268" s="767"/>
      <c r="AP268" s="767"/>
      <c r="AQ268" s="767"/>
      <c r="AR268" s="767"/>
      <c r="AS268" s="767"/>
      <c r="AT268" s="767"/>
      <c r="AU268" s="767"/>
      <c r="AV268" s="767"/>
      <c r="AW268" s="767"/>
      <c r="AX268" s="767"/>
      <c r="AY268" s="767"/>
      <c r="AZ268" s="767"/>
      <c r="BA268" s="767"/>
      <c r="BB268" s="767"/>
      <c r="BC268" s="767"/>
      <c r="BD268" s="767"/>
      <c r="BE268" s="767"/>
      <c r="BF268" s="767"/>
      <c r="BG268" s="767"/>
      <c r="BH268" s="767"/>
    </row>
    <row r="269" spans="2:70" ht="5.25" customHeight="1">
      <c r="C269" s="767"/>
      <c r="D269" s="767"/>
      <c r="E269" s="767"/>
      <c r="F269" s="767"/>
      <c r="G269" s="767"/>
      <c r="H269" s="767"/>
      <c r="I269" s="767"/>
      <c r="J269" s="767"/>
      <c r="K269" s="767"/>
      <c r="L269" s="767"/>
      <c r="M269" s="767"/>
      <c r="N269" s="767"/>
      <c r="O269" s="767"/>
      <c r="P269" s="767"/>
      <c r="Q269" s="767"/>
      <c r="R269" s="767"/>
      <c r="S269" s="767"/>
      <c r="T269" s="767"/>
      <c r="U269" s="767"/>
      <c r="V269" s="767"/>
      <c r="W269" s="767"/>
      <c r="X269" s="767"/>
      <c r="Y269" s="767"/>
      <c r="Z269" s="767"/>
      <c r="AA269" s="767"/>
      <c r="AB269" s="767"/>
      <c r="AC269" s="767"/>
      <c r="AD269" s="767"/>
      <c r="AE269" s="767"/>
      <c r="AF269" s="767"/>
      <c r="AG269" s="767"/>
      <c r="AH269" s="767"/>
      <c r="AI269" s="767"/>
      <c r="AJ269" s="767"/>
      <c r="AK269" s="767"/>
      <c r="AL269" s="767"/>
      <c r="AM269" s="767"/>
      <c r="AN269" s="767"/>
      <c r="AO269" s="767"/>
      <c r="AP269" s="767"/>
      <c r="AQ269" s="767"/>
      <c r="AR269" s="767"/>
      <c r="AS269" s="767"/>
      <c r="AT269" s="767"/>
      <c r="AU269" s="767"/>
      <c r="AV269" s="767"/>
      <c r="AW269" s="767"/>
      <c r="AX269" s="767"/>
      <c r="AY269" s="767"/>
      <c r="AZ269" s="767"/>
      <c r="BA269" s="767"/>
      <c r="BB269" s="767"/>
      <c r="BC269" s="767"/>
      <c r="BD269" s="767"/>
      <c r="BE269" s="767"/>
      <c r="BF269" s="767"/>
      <c r="BG269" s="767"/>
      <c r="BH269" s="767"/>
    </row>
    <row r="270" spans="2:70" ht="5.25" customHeight="1">
      <c r="C270" s="423"/>
      <c r="D270" s="423"/>
      <c r="E270" s="423"/>
      <c r="F270" s="423"/>
      <c r="G270" s="423"/>
      <c r="H270" s="423"/>
      <c r="I270" s="423"/>
      <c r="J270" s="423"/>
      <c r="K270" s="423"/>
      <c r="L270" s="423"/>
      <c r="M270" s="423"/>
      <c r="N270" s="423"/>
      <c r="O270" s="423"/>
      <c r="P270" s="423"/>
      <c r="Q270" s="423"/>
      <c r="R270" s="423"/>
      <c r="S270" s="423"/>
      <c r="T270" s="423"/>
      <c r="U270" s="423"/>
      <c r="V270" s="423"/>
      <c r="W270" s="423"/>
      <c r="X270" s="423"/>
      <c r="Y270" s="423"/>
      <c r="Z270" s="423"/>
      <c r="AA270" s="423"/>
      <c r="AB270" s="423"/>
      <c r="AC270" s="423"/>
      <c r="AD270" s="423"/>
      <c r="AE270" s="423"/>
      <c r="AF270" s="423"/>
      <c r="AG270" s="423"/>
      <c r="AH270" s="423"/>
      <c r="AI270" s="423"/>
      <c r="AJ270" s="423"/>
      <c r="AK270" s="423"/>
      <c r="AL270" s="423"/>
      <c r="AM270" s="423"/>
      <c r="AN270" s="423"/>
      <c r="AO270" s="423"/>
      <c r="AP270" s="423"/>
      <c r="AQ270" s="423"/>
      <c r="AR270" s="423"/>
      <c r="AS270" s="423"/>
      <c r="AT270" s="423"/>
      <c r="AU270" s="423"/>
      <c r="AV270" s="423"/>
      <c r="AW270" s="423"/>
      <c r="AX270" s="423"/>
      <c r="AY270" s="423"/>
      <c r="AZ270" s="423"/>
      <c r="BA270" s="423"/>
    </row>
    <row r="271" spans="2:70" ht="5.25" customHeight="1">
      <c r="C271" s="423"/>
      <c r="D271" s="423"/>
      <c r="E271" s="423"/>
      <c r="F271" s="423"/>
      <c r="G271" s="423"/>
      <c r="H271" s="423"/>
      <c r="I271" s="423"/>
      <c r="J271" s="423"/>
      <c r="K271" s="423"/>
      <c r="L271" s="423"/>
      <c r="M271" s="423"/>
      <c r="N271" s="423"/>
      <c r="O271" s="423"/>
      <c r="P271" s="423"/>
      <c r="Q271" s="423"/>
      <c r="R271" s="423"/>
      <c r="S271" s="423"/>
      <c r="T271" s="423"/>
      <c r="U271" s="423"/>
      <c r="V271" s="423"/>
      <c r="W271" s="423"/>
      <c r="X271" s="423"/>
      <c r="Y271" s="423"/>
      <c r="Z271" s="423"/>
      <c r="AA271" s="423"/>
      <c r="AB271" s="423"/>
      <c r="AC271" s="423"/>
      <c r="AD271" s="423"/>
      <c r="AE271" s="423"/>
      <c r="AF271" s="423"/>
      <c r="AG271" s="423"/>
      <c r="AH271" s="423"/>
      <c r="AI271" s="423"/>
      <c r="AJ271" s="423"/>
      <c r="AK271" s="423"/>
      <c r="AL271" s="423"/>
      <c r="AM271" s="423"/>
      <c r="AN271" s="423"/>
      <c r="AO271" s="423"/>
      <c r="AP271" s="423"/>
      <c r="AQ271" s="423"/>
      <c r="AR271" s="423"/>
      <c r="AS271" s="423"/>
      <c r="AT271" s="423"/>
      <c r="AU271" s="423"/>
      <c r="AV271" s="423"/>
      <c r="AW271" s="423"/>
      <c r="AX271" s="423"/>
      <c r="AY271" s="423"/>
      <c r="AZ271" s="423"/>
      <c r="BA271" s="423"/>
    </row>
    <row r="272" spans="2:70" ht="5.25" customHeight="1">
      <c r="B272" s="779" t="s">
        <v>1513</v>
      </c>
      <c r="C272" s="779"/>
      <c r="D272" s="779"/>
      <c r="E272" s="779"/>
      <c r="F272" s="779"/>
      <c r="G272" s="779"/>
      <c r="H272" s="779"/>
      <c r="I272" s="779"/>
      <c r="J272" s="779"/>
      <c r="K272" s="779"/>
      <c r="L272" s="779"/>
      <c r="M272" s="779"/>
      <c r="N272" s="779"/>
      <c r="O272" s="779"/>
      <c r="P272" s="779"/>
      <c r="Q272" s="779"/>
      <c r="R272" s="779"/>
      <c r="S272" s="779"/>
      <c r="T272" s="779"/>
      <c r="U272" s="779"/>
      <c r="V272" s="779"/>
      <c r="W272" s="779"/>
      <c r="X272" s="779"/>
      <c r="Y272" s="779"/>
      <c r="Z272" s="779"/>
      <c r="AA272" s="779"/>
      <c r="AB272" s="779"/>
      <c r="AC272" s="779"/>
      <c r="AD272" s="779"/>
      <c r="AE272" s="779"/>
      <c r="AF272" s="779"/>
      <c r="AG272" s="779"/>
      <c r="AH272" s="779"/>
      <c r="AI272" s="779"/>
      <c r="AJ272" s="779"/>
      <c r="AK272" s="779"/>
      <c r="AL272" s="779"/>
      <c r="AM272" s="779"/>
      <c r="AN272" s="779"/>
      <c r="AO272" s="779"/>
      <c r="AP272" s="779"/>
      <c r="AQ272" s="779"/>
      <c r="AR272" s="779"/>
      <c r="AS272" s="779"/>
      <c r="AT272" s="779"/>
      <c r="AU272" s="779"/>
      <c r="AV272" s="779"/>
      <c r="AW272" s="779"/>
      <c r="AX272" s="779"/>
      <c r="AY272" s="779"/>
      <c r="AZ272" s="779"/>
      <c r="BA272" s="779"/>
      <c r="BB272" s="779"/>
      <c r="BC272" s="779"/>
      <c r="BD272" s="779"/>
      <c r="BE272" s="779"/>
      <c r="BF272" s="779"/>
      <c r="BG272" s="779"/>
      <c r="BH272" s="779"/>
      <c r="BI272" s="779"/>
      <c r="BJ272" s="779"/>
      <c r="BK272" s="779"/>
      <c r="BL272" s="779"/>
      <c r="BM272" s="779"/>
      <c r="BN272" s="779"/>
      <c r="BO272" s="779"/>
      <c r="BP272" s="779"/>
      <c r="BQ272" s="779"/>
      <c r="BR272" s="779"/>
    </row>
    <row r="273" spans="2:72" ht="5.25" customHeight="1">
      <c r="B273" s="779"/>
      <c r="C273" s="779"/>
      <c r="D273" s="779"/>
      <c r="E273" s="779"/>
      <c r="F273" s="779"/>
      <c r="G273" s="779"/>
      <c r="H273" s="779"/>
      <c r="I273" s="779"/>
      <c r="J273" s="779"/>
      <c r="K273" s="779"/>
      <c r="L273" s="779"/>
      <c r="M273" s="779"/>
      <c r="N273" s="779"/>
      <c r="O273" s="779"/>
      <c r="P273" s="779"/>
      <c r="Q273" s="779"/>
      <c r="R273" s="779"/>
      <c r="S273" s="779"/>
      <c r="T273" s="779"/>
      <c r="U273" s="779"/>
      <c r="V273" s="779"/>
      <c r="W273" s="779"/>
      <c r="X273" s="779"/>
      <c r="Y273" s="779"/>
      <c r="Z273" s="779"/>
      <c r="AA273" s="779"/>
      <c r="AB273" s="779"/>
      <c r="AC273" s="779"/>
      <c r="AD273" s="779"/>
      <c r="AE273" s="779"/>
      <c r="AF273" s="779"/>
      <c r="AG273" s="779"/>
      <c r="AH273" s="779"/>
      <c r="AI273" s="779"/>
      <c r="AJ273" s="779"/>
      <c r="AK273" s="779"/>
      <c r="AL273" s="779"/>
      <c r="AM273" s="779"/>
      <c r="AN273" s="779"/>
      <c r="AO273" s="779"/>
      <c r="AP273" s="779"/>
      <c r="AQ273" s="779"/>
      <c r="AR273" s="779"/>
      <c r="AS273" s="779"/>
      <c r="AT273" s="779"/>
      <c r="AU273" s="779"/>
      <c r="AV273" s="779"/>
      <c r="AW273" s="779"/>
      <c r="AX273" s="779"/>
      <c r="AY273" s="779"/>
      <c r="AZ273" s="779"/>
      <c r="BA273" s="779"/>
      <c r="BB273" s="779"/>
      <c r="BC273" s="779"/>
      <c r="BD273" s="779"/>
      <c r="BE273" s="779"/>
      <c r="BF273" s="779"/>
      <c r="BG273" s="779"/>
      <c r="BH273" s="779"/>
      <c r="BI273" s="779"/>
      <c r="BJ273" s="779"/>
      <c r="BK273" s="779"/>
      <c r="BL273" s="779"/>
      <c r="BM273" s="779"/>
      <c r="BN273" s="779"/>
      <c r="BO273" s="779"/>
      <c r="BP273" s="779"/>
      <c r="BQ273" s="779"/>
      <c r="BR273" s="779"/>
    </row>
    <row r="274" spans="2:72" ht="5.25" customHeight="1">
      <c r="C274" s="423"/>
      <c r="D274" s="423"/>
      <c r="E274" s="423"/>
      <c r="F274" s="423"/>
      <c r="G274" s="423"/>
      <c r="H274" s="423"/>
      <c r="I274" s="423"/>
      <c r="J274" s="423"/>
      <c r="K274" s="423"/>
      <c r="L274" s="423"/>
      <c r="M274" s="423"/>
      <c r="N274" s="423"/>
      <c r="O274" s="423"/>
      <c r="P274" s="423"/>
      <c r="Q274" s="423"/>
      <c r="R274" s="423"/>
      <c r="S274" s="423"/>
      <c r="T274" s="423"/>
      <c r="U274" s="423"/>
      <c r="V274" s="423"/>
      <c r="W274" s="423"/>
      <c r="X274" s="423"/>
      <c r="Y274" s="423"/>
      <c r="Z274" s="423"/>
      <c r="AA274" s="423"/>
      <c r="AB274" s="423"/>
      <c r="AC274" s="423"/>
      <c r="AD274" s="423"/>
      <c r="AE274" s="423"/>
      <c r="AF274" s="423"/>
      <c r="AG274" s="423"/>
      <c r="AH274" s="423"/>
      <c r="AI274" s="423"/>
      <c r="AJ274" s="423"/>
      <c r="AK274" s="423"/>
      <c r="AL274" s="423"/>
      <c r="AM274" s="423"/>
      <c r="AN274" s="423"/>
      <c r="AO274" s="423"/>
      <c r="AP274" s="423"/>
      <c r="AQ274" s="423"/>
      <c r="AR274" s="423"/>
      <c r="AS274" s="423"/>
      <c r="AT274" s="423"/>
      <c r="AU274" s="423"/>
      <c r="AV274" s="423"/>
      <c r="AW274" s="423"/>
      <c r="AX274" s="423"/>
      <c r="AY274" s="423"/>
      <c r="AZ274" s="423"/>
      <c r="BA274" s="423"/>
    </row>
    <row r="275" spans="2:72" ht="11" customHeight="1">
      <c r="B275" s="640" t="s">
        <v>1514</v>
      </c>
      <c r="C275" s="640"/>
      <c r="D275" s="640"/>
      <c r="E275" s="640"/>
      <c r="F275" s="640"/>
      <c r="G275" s="640"/>
      <c r="H275" s="640"/>
      <c r="I275" s="640"/>
      <c r="J275" s="640"/>
      <c r="K275" s="640"/>
      <c r="L275" s="640"/>
      <c r="M275" s="637"/>
      <c r="N275" s="637"/>
      <c r="O275" s="637"/>
      <c r="P275" s="637"/>
      <c r="Q275" s="637"/>
      <c r="R275" s="637"/>
      <c r="S275" s="637"/>
      <c r="T275" s="637"/>
      <c r="U275" s="637"/>
      <c r="V275" s="637"/>
      <c r="W275" s="637"/>
      <c r="X275" s="637"/>
      <c r="Y275" s="637"/>
      <c r="Z275" s="637"/>
      <c r="AA275" s="637"/>
      <c r="AB275" s="637"/>
      <c r="AC275" s="637"/>
      <c r="AD275" s="637"/>
      <c r="AE275" s="637"/>
      <c r="AF275" s="637"/>
      <c r="AH275" s="643" t="s">
        <v>1515</v>
      </c>
      <c r="AI275" s="643"/>
      <c r="AJ275" s="643"/>
      <c r="AK275" s="643"/>
      <c r="AL275" s="643"/>
      <c r="AM275" s="643"/>
      <c r="AN275" s="514"/>
      <c r="AO275" s="514"/>
      <c r="AP275" s="514"/>
      <c r="AQ275" s="514"/>
      <c r="AR275" s="514"/>
      <c r="AS275" s="514"/>
      <c r="AT275" s="514"/>
      <c r="AU275" s="514"/>
      <c r="AV275" s="514"/>
      <c r="AW275" s="514"/>
      <c r="AX275" s="514"/>
      <c r="AY275" s="514"/>
      <c r="AZ275" s="514"/>
      <c r="BA275" s="514"/>
      <c r="BB275" s="514"/>
      <c r="BC275" s="514"/>
      <c r="BD275" s="514"/>
      <c r="BE275" s="514"/>
      <c r="BF275" s="514"/>
      <c r="BG275" s="514"/>
    </row>
    <row r="276" spans="2:72" ht="5.25" customHeight="1">
      <c r="C276" s="425"/>
      <c r="D276" s="425"/>
      <c r="E276" s="425"/>
      <c r="F276" s="425"/>
      <c r="G276" s="425"/>
      <c r="H276" s="425"/>
      <c r="I276" s="425"/>
      <c r="J276" s="425"/>
      <c r="K276" s="425"/>
      <c r="L276" s="425"/>
      <c r="M276" s="425"/>
      <c r="N276" s="425"/>
      <c r="O276" s="425"/>
      <c r="P276" s="425"/>
      <c r="Q276" s="425"/>
      <c r="R276" s="425"/>
      <c r="S276" s="425"/>
      <c r="T276" s="425"/>
      <c r="U276" s="425"/>
      <c r="V276" s="425"/>
      <c r="W276" s="425"/>
      <c r="X276" s="425"/>
      <c r="Y276" s="425"/>
      <c r="Z276" s="425"/>
      <c r="AA276" s="425"/>
      <c r="AB276" s="425"/>
      <c r="AC276" s="425"/>
      <c r="AD276" s="425"/>
      <c r="AE276" s="425"/>
      <c r="AF276" s="425"/>
      <c r="AG276" s="425"/>
      <c r="AH276" s="425"/>
      <c r="AI276" s="425"/>
      <c r="AJ276" s="425"/>
      <c r="AK276" s="425"/>
      <c r="AL276" s="425"/>
      <c r="AM276" s="425"/>
      <c r="AN276" s="425"/>
      <c r="AO276" s="425"/>
      <c r="AP276" s="425"/>
      <c r="AQ276" s="425"/>
      <c r="AR276" s="425"/>
      <c r="AS276" s="425"/>
      <c r="AT276" s="425"/>
      <c r="AU276" s="425"/>
      <c r="AV276" s="425"/>
      <c r="AW276" s="425"/>
      <c r="AX276" s="425"/>
      <c r="AY276" s="425"/>
      <c r="AZ276" s="425"/>
      <c r="BA276" s="425"/>
    </row>
    <row r="277" spans="2:72" ht="15.5" customHeight="1">
      <c r="B277" s="640" t="s">
        <v>1516</v>
      </c>
      <c r="C277" s="640"/>
      <c r="D277" s="640"/>
      <c r="E277" s="640"/>
      <c r="F277" s="640"/>
      <c r="G277" s="640"/>
      <c r="H277" s="640"/>
      <c r="I277" s="640"/>
      <c r="J277" s="640"/>
      <c r="K277" s="640"/>
      <c r="L277" s="640"/>
      <c r="M277" s="637"/>
      <c r="N277" s="637"/>
      <c r="O277" s="637"/>
      <c r="P277" s="637"/>
      <c r="Q277" s="637"/>
      <c r="R277" s="637"/>
      <c r="S277" s="637"/>
      <c r="T277" s="637"/>
      <c r="U277" s="637"/>
      <c r="V277" s="637"/>
      <c r="W277" s="637"/>
      <c r="X277" s="637"/>
      <c r="Y277" s="425"/>
      <c r="Z277" s="425"/>
      <c r="AA277" s="425"/>
      <c r="AB277" s="425"/>
      <c r="AC277" s="780" t="s">
        <v>153</v>
      </c>
      <c r="AD277" s="780"/>
      <c r="AE277" s="780"/>
      <c r="AF277" s="425"/>
      <c r="AG277" s="425"/>
      <c r="AH277" s="425"/>
      <c r="AI277" s="425"/>
      <c r="AJ277" s="425"/>
      <c r="AK277" s="425"/>
      <c r="AL277" s="425"/>
      <c r="AM277" s="425"/>
      <c r="AN277" s="425"/>
      <c r="AO277" s="425"/>
      <c r="AP277" s="425"/>
      <c r="AQ277" s="425"/>
      <c r="AR277" s="425"/>
      <c r="AS277" s="425"/>
      <c r="AT277" s="425"/>
      <c r="AU277" s="425"/>
      <c r="AV277" s="425"/>
      <c r="AW277" s="425"/>
      <c r="AX277" s="425"/>
      <c r="AY277" s="425"/>
      <c r="AZ277" s="425"/>
      <c r="BA277" s="425"/>
    </row>
    <row r="278" spans="2:72" ht="5.25" customHeight="1">
      <c r="C278" s="425"/>
      <c r="D278" s="425"/>
      <c r="E278" s="425"/>
      <c r="F278" s="425"/>
      <c r="G278" s="425"/>
      <c r="H278" s="425"/>
      <c r="I278" s="425"/>
      <c r="J278" s="425"/>
      <c r="K278" s="425"/>
      <c r="L278" s="425"/>
      <c r="M278" s="425"/>
      <c r="N278" s="425"/>
      <c r="O278" s="425"/>
      <c r="P278" s="425"/>
      <c r="Q278" s="425"/>
      <c r="R278" s="425"/>
      <c r="S278" s="425"/>
      <c r="T278" s="425"/>
      <c r="U278" s="425"/>
      <c r="V278" s="425"/>
      <c r="W278" s="425"/>
      <c r="X278" s="425"/>
      <c r="Y278" s="425"/>
      <c r="Z278" s="425"/>
      <c r="AA278" s="425"/>
      <c r="AB278" s="425"/>
      <c r="AC278" s="425"/>
      <c r="AD278" s="425"/>
      <c r="AE278" s="425"/>
      <c r="AF278" s="425"/>
      <c r="AG278" s="425"/>
      <c r="AH278" s="425"/>
      <c r="AI278" s="425"/>
      <c r="AJ278" s="425"/>
      <c r="AK278" s="425"/>
      <c r="AL278" s="425"/>
      <c r="AM278" s="425"/>
      <c r="AN278" s="425"/>
      <c r="AO278" s="425"/>
      <c r="AP278" s="425"/>
      <c r="AQ278" s="425"/>
      <c r="AR278" s="425"/>
      <c r="AS278" s="425"/>
      <c r="AT278" s="425"/>
      <c r="AU278" s="425"/>
      <c r="AV278" s="425"/>
      <c r="AW278" s="425"/>
      <c r="AX278" s="425"/>
      <c r="AY278" s="425"/>
      <c r="AZ278" s="425"/>
      <c r="BA278" s="425"/>
    </row>
    <row r="279" spans="2:72" ht="6" customHeight="1">
      <c r="B279" s="643" t="s">
        <v>154</v>
      </c>
      <c r="C279" s="643"/>
      <c r="D279" s="643"/>
      <c r="E279" s="643"/>
      <c r="F279" s="643"/>
      <c r="G279" s="643"/>
      <c r="H279" s="643"/>
      <c r="I279" s="643"/>
      <c r="J279" s="643"/>
      <c r="L279" s="640" t="s">
        <v>155</v>
      </c>
      <c r="M279" s="640"/>
      <c r="N279" s="640"/>
      <c r="O279" s="640"/>
      <c r="P279" s="640"/>
      <c r="Q279" s="640"/>
      <c r="R279" s="640"/>
      <c r="S279" s="640"/>
      <c r="T279" s="640"/>
      <c r="U279" s="640"/>
      <c r="Y279" s="640" t="s">
        <v>156</v>
      </c>
      <c r="Z279" s="640"/>
      <c r="AA279" s="640"/>
      <c r="AB279" s="640"/>
      <c r="AC279" s="640"/>
      <c r="AD279" s="640"/>
      <c r="AE279" s="640"/>
      <c r="AF279" s="640"/>
      <c r="AG279" s="640"/>
      <c r="AK279" s="640" t="s">
        <v>157</v>
      </c>
      <c r="AL279" s="640"/>
      <c r="AM279" s="640"/>
      <c r="AN279" s="640"/>
      <c r="AO279" s="640"/>
      <c r="AQ279" s="651" t="s">
        <v>158</v>
      </c>
      <c r="AR279" s="640" t="s">
        <v>159</v>
      </c>
      <c r="AS279" s="640"/>
      <c r="AT279" s="640"/>
      <c r="AU279" s="640"/>
      <c r="AV279" s="640"/>
      <c r="AW279" s="640"/>
      <c r="AX279" s="640"/>
      <c r="AY279" s="640"/>
      <c r="AZ279" s="640"/>
      <c r="BA279" s="640"/>
      <c r="BB279" s="640"/>
      <c r="BC279" s="647"/>
      <c r="BD279" s="647"/>
      <c r="BE279" s="647"/>
      <c r="BF279" s="647"/>
      <c r="BG279" s="647"/>
      <c r="BH279" s="647"/>
      <c r="BI279" s="647"/>
      <c r="BJ279" s="647"/>
      <c r="BK279" s="647"/>
      <c r="BL279" s="647"/>
      <c r="BM279" s="647"/>
      <c r="BN279" s="647"/>
      <c r="BO279" s="647"/>
      <c r="BP279" s="647"/>
      <c r="BQ279" s="647"/>
      <c r="BR279" s="647"/>
      <c r="BS279" s="647"/>
    </row>
    <row r="280" spans="2:72" ht="6" customHeight="1">
      <c r="B280" s="643"/>
      <c r="C280" s="643"/>
      <c r="D280" s="643"/>
      <c r="E280" s="643"/>
      <c r="F280" s="643"/>
      <c r="G280" s="643"/>
      <c r="H280" s="643"/>
      <c r="I280" s="643"/>
      <c r="J280" s="643"/>
      <c r="L280" s="640"/>
      <c r="M280" s="640"/>
      <c r="N280" s="640"/>
      <c r="O280" s="640"/>
      <c r="P280" s="640"/>
      <c r="Q280" s="640"/>
      <c r="R280" s="640"/>
      <c r="S280" s="640"/>
      <c r="T280" s="640"/>
      <c r="U280" s="640"/>
      <c r="Y280" s="640"/>
      <c r="Z280" s="640"/>
      <c r="AA280" s="640"/>
      <c r="AB280" s="640"/>
      <c r="AC280" s="640"/>
      <c r="AD280" s="640"/>
      <c r="AE280" s="640"/>
      <c r="AF280" s="640"/>
      <c r="AG280" s="640"/>
      <c r="AK280" s="640"/>
      <c r="AL280" s="640"/>
      <c r="AM280" s="640"/>
      <c r="AN280" s="640"/>
      <c r="AO280" s="640"/>
      <c r="AQ280" s="651"/>
      <c r="AR280" s="640"/>
      <c r="AS280" s="640"/>
      <c r="AT280" s="640"/>
      <c r="AU280" s="640"/>
      <c r="AV280" s="640"/>
      <c r="AW280" s="640"/>
      <c r="AX280" s="640"/>
      <c r="AY280" s="640"/>
      <c r="AZ280" s="640"/>
      <c r="BA280" s="640"/>
      <c r="BB280" s="640"/>
      <c r="BC280" s="648"/>
      <c r="BD280" s="648"/>
      <c r="BE280" s="648"/>
      <c r="BF280" s="648"/>
      <c r="BG280" s="648"/>
      <c r="BH280" s="648"/>
      <c r="BI280" s="648"/>
      <c r="BJ280" s="648"/>
      <c r="BK280" s="648"/>
      <c r="BL280" s="648"/>
      <c r="BM280" s="648"/>
      <c r="BN280" s="648"/>
      <c r="BO280" s="648"/>
      <c r="BP280" s="648"/>
      <c r="BQ280" s="648"/>
      <c r="BR280" s="648"/>
      <c r="BS280" s="648"/>
    </row>
    <row r="281" spans="2:72" ht="3.75" customHeight="1"/>
    <row r="282" spans="2:72" ht="6" customHeight="1">
      <c r="B282" s="792" t="s">
        <v>160</v>
      </c>
      <c r="C282" s="792"/>
      <c r="D282" s="792"/>
      <c r="E282" s="792"/>
      <c r="F282" s="792"/>
      <c r="N282" s="643" t="s">
        <v>161</v>
      </c>
      <c r="O282" s="643"/>
      <c r="P282" s="643"/>
      <c r="Q282" s="643"/>
      <c r="R282" s="643"/>
      <c r="Y282" s="643" t="s">
        <v>162</v>
      </c>
      <c r="Z282" s="643"/>
      <c r="AA282" s="643"/>
      <c r="AB282" s="643"/>
      <c r="AC282" s="643"/>
      <c r="AJ282" s="643" t="s">
        <v>163</v>
      </c>
      <c r="AK282" s="643"/>
      <c r="AL282" s="643"/>
      <c r="AM282" s="643"/>
      <c r="AN282" s="643"/>
      <c r="AU282" s="643" t="s">
        <v>164</v>
      </c>
      <c r="AV282" s="643"/>
      <c r="AW282" s="643"/>
      <c r="AX282" s="643"/>
      <c r="AY282" s="643"/>
      <c r="AZ282" s="643"/>
      <c r="BA282" s="643"/>
      <c r="BF282" s="643" t="s">
        <v>194</v>
      </c>
      <c r="BG282" s="643"/>
      <c r="BH282" s="643"/>
      <c r="BI282" s="649"/>
      <c r="BJ282" s="649"/>
      <c r="BK282" s="649"/>
      <c r="BL282" s="649"/>
      <c r="BM282" s="649"/>
      <c r="BN282" s="649"/>
      <c r="BO282" s="649"/>
      <c r="BP282" s="649"/>
      <c r="BQ282" s="649"/>
      <c r="BR282" s="649"/>
      <c r="BS282" s="649"/>
    </row>
    <row r="283" spans="2:72" ht="6.75" customHeight="1">
      <c r="B283" s="792"/>
      <c r="C283" s="792"/>
      <c r="D283" s="792"/>
      <c r="E283" s="792"/>
      <c r="F283" s="792"/>
      <c r="N283" s="643"/>
      <c r="O283" s="643"/>
      <c r="P283" s="643"/>
      <c r="Q283" s="643"/>
      <c r="R283" s="643"/>
      <c r="Y283" s="643"/>
      <c r="Z283" s="643"/>
      <c r="AA283" s="643"/>
      <c r="AB283" s="643"/>
      <c r="AC283" s="643"/>
      <c r="AJ283" s="643"/>
      <c r="AK283" s="643"/>
      <c r="AL283" s="643"/>
      <c r="AM283" s="643"/>
      <c r="AN283" s="643"/>
      <c r="AU283" s="643"/>
      <c r="AV283" s="643"/>
      <c r="AW283" s="643"/>
      <c r="AX283" s="643"/>
      <c r="AY283" s="643"/>
      <c r="AZ283" s="643"/>
      <c r="BA283" s="643"/>
      <c r="BF283" s="643"/>
      <c r="BG283" s="643"/>
      <c r="BH283" s="643"/>
      <c r="BI283" s="650"/>
      <c r="BJ283" s="650"/>
      <c r="BK283" s="650"/>
      <c r="BL283" s="650"/>
      <c r="BM283" s="650"/>
      <c r="BN283" s="650"/>
      <c r="BO283" s="650"/>
      <c r="BP283" s="650"/>
      <c r="BQ283" s="650"/>
      <c r="BR283" s="650"/>
      <c r="BS283" s="650"/>
    </row>
    <row r="284" spans="2:72" ht="6.75" customHeight="1">
      <c r="C284" s="415"/>
      <c r="D284" s="415"/>
      <c r="E284" s="415"/>
      <c r="F284" s="415"/>
      <c r="G284" s="415"/>
      <c r="H284" s="415"/>
      <c r="N284" s="416"/>
      <c r="O284" s="416"/>
      <c r="P284" s="416"/>
      <c r="Q284" s="416"/>
      <c r="R284" s="416"/>
      <c r="Y284" s="416"/>
      <c r="Z284" s="416"/>
      <c r="AA284" s="416"/>
      <c r="AB284" s="416"/>
      <c r="AC284" s="416"/>
      <c r="AJ284" s="416"/>
      <c r="AK284" s="416"/>
      <c r="AL284" s="416"/>
      <c r="AM284" s="416"/>
      <c r="AN284" s="416"/>
      <c r="AU284" s="416"/>
      <c r="AV284" s="416"/>
      <c r="AW284" s="416"/>
      <c r="AX284" s="416"/>
      <c r="AY284" s="416"/>
      <c r="AZ284" s="416"/>
      <c r="BA284" s="416"/>
      <c r="BF284" s="416"/>
      <c r="BG284" s="416"/>
      <c r="BH284" s="416"/>
      <c r="BI284" s="513"/>
      <c r="BJ284" s="513"/>
      <c r="BK284" s="513"/>
      <c r="BL284" s="513"/>
      <c r="BM284" s="513"/>
      <c r="BN284" s="513"/>
      <c r="BO284" s="513"/>
      <c r="BP284" s="513"/>
      <c r="BQ284" s="513"/>
      <c r="BR284" s="513"/>
      <c r="BS284" s="513"/>
    </row>
    <row r="285" spans="2:72" ht="6.75" customHeight="1">
      <c r="C285" s="415"/>
      <c r="D285" s="415"/>
      <c r="E285" s="415"/>
      <c r="F285" s="415"/>
      <c r="G285" s="415"/>
      <c r="H285" s="415"/>
      <c r="N285" s="416"/>
      <c r="O285" s="416"/>
      <c r="P285" s="416"/>
      <c r="Q285" s="416"/>
      <c r="R285" s="416"/>
      <c r="Y285" s="416"/>
      <c r="Z285" s="416"/>
      <c r="AA285" s="416"/>
      <c r="AB285" s="416"/>
      <c r="AC285" s="416"/>
      <c r="AJ285" s="416"/>
      <c r="AK285" s="416"/>
      <c r="AL285" s="416"/>
      <c r="AM285" s="416"/>
      <c r="AN285" s="416"/>
      <c r="AU285" s="416"/>
      <c r="AV285" s="416"/>
      <c r="AW285" s="416"/>
      <c r="AX285" s="416"/>
      <c r="AY285" s="416"/>
      <c r="AZ285" s="416"/>
      <c r="BA285" s="416"/>
      <c r="BF285" s="416"/>
      <c r="BG285" s="416"/>
      <c r="BH285" s="416"/>
      <c r="BI285" s="513"/>
      <c r="BJ285" s="513"/>
      <c r="BK285" s="513"/>
      <c r="BL285" s="513"/>
      <c r="BM285" s="513"/>
      <c r="BN285" s="513"/>
      <c r="BO285" s="513"/>
      <c r="BP285" s="513"/>
      <c r="BQ285" s="513"/>
      <c r="BR285" s="513"/>
      <c r="BS285" s="513"/>
    </row>
    <row r="286" spans="2:72" ht="11.5" customHeight="1">
      <c r="C286" s="515" t="s">
        <v>1517</v>
      </c>
      <c r="D286" s="438"/>
      <c r="E286" s="438"/>
      <c r="F286" s="438"/>
      <c r="G286" s="438"/>
      <c r="H286" s="438"/>
      <c r="I286" s="340"/>
      <c r="J286" s="340"/>
      <c r="K286" s="340"/>
      <c r="L286" s="340"/>
      <c r="M286" s="340"/>
      <c r="N286" s="437"/>
      <c r="O286" s="437"/>
      <c r="P286" s="437"/>
      <c r="Q286" s="437"/>
      <c r="R286" s="437"/>
      <c r="S286" s="340"/>
      <c r="T286" s="340"/>
      <c r="U286" s="340"/>
      <c r="V286" s="340"/>
      <c r="W286" s="340"/>
      <c r="X286" s="340"/>
      <c r="Y286" s="437"/>
      <c r="Z286" s="437"/>
      <c r="AA286" s="437"/>
      <c r="AB286" s="437"/>
      <c r="AC286" s="437"/>
      <c r="AD286" s="340"/>
      <c r="AE286" s="340"/>
      <c r="AF286" s="340"/>
      <c r="AG286" s="340"/>
      <c r="AH286" s="340"/>
      <c r="AI286" s="340"/>
      <c r="AJ286" s="437"/>
      <c r="AK286" s="437"/>
      <c r="AL286" s="437"/>
      <c r="AM286" s="437"/>
      <c r="AN286" s="437"/>
      <c r="AO286" s="340"/>
      <c r="AP286" s="340"/>
      <c r="AQ286" s="340"/>
      <c r="AR286" s="340"/>
      <c r="AS286" s="340"/>
      <c r="AT286" s="340"/>
      <c r="AU286" s="437"/>
      <c r="AV286" s="437"/>
      <c r="AW286" s="437"/>
      <c r="AX286" s="437"/>
      <c r="AY286" s="437"/>
      <c r="AZ286" s="437"/>
      <c r="BA286" s="437"/>
      <c r="BB286" s="340"/>
      <c r="BC286" s="340"/>
      <c r="BD286" s="340"/>
      <c r="BE286" s="340"/>
      <c r="BF286" s="437"/>
      <c r="BG286" s="437"/>
      <c r="BH286" s="437"/>
      <c r="BI286" s="516"/>
      <c r="BJ286" s="516"/>
      <c r="BK286" s="516"/>
      <c r="BL286" s="516"/>
      <c r="BM286" s="516"/>
      <c r="BN286" s="516"/>
      <c r="BO286" s="516"/>
      <c r="BP286" s="516"/>
      <c r="BQ286" s="516"/>
      <c r="BR286" s="516"/>
      <c r="BS286" s="516"/>
      <c r="BT286" s="340"/>
    </row>
    <row r="287" spans="2:72" ht="6.75" customHeight="1">
      <c r="C287" s="415"/>
      <c r="D287" s="415"/>
      <c r="E287" s="415"/>
      <c r="F287" s="415"/>
      <c r="G287" s="415"/>
      <c r="H287" s="415"/>
      <c r="N287" s="416"/>
      <c r="O287" s="416"/>
      <c r="P287" s="416"/>
      <c r="Q287" s="416"/>
      <c r="R287" s="416"/>
      <c r="Y287" s="416"/>
      <c r="Z287" s="416"/>
      <c r="AA287" s="416"/>
      <c r="AB287" s="416"/>
      <c r="AC287" s="416"/>
      <c r="AJ287" s="416"/>
      <c r="AK287" s="416"/>
      <c r="AL287" s="416"/>
      <c r="AM287" s="416"/>
      <c r="AN287" s="416"/>
      <c r="AU287" s="416"/>
      <c r="AV287" s="416"/>
      <c r="AW287" s="416"/>
      <c r="AX287" s="416"/>
      <c r="AY287" s="416"/>
      <c r="AZ287" s="416"/>
      <c r="BA287" s="416"/>
      <c r="BF287" s="416"/>
      <c r="BG287" s="416"/>
      <c r="BH287" s="416"/>
      <c r="BI287" s="513"/>
      <c r="BJ287" s="513"/>
      <c r="BK287" s="513"/>
      <c r="BL287" s="513"/>
      <c r="BM287" s="513"/>
      <c r="BN287" s="513"/>
      <c r="BO287" s="513"/>
      <c r="BP287" s="513"/>
      <c r="BQ287" s="513"/>
      <c r="BR287" s="513"/>
      <c r="BS287" s="513"/>
    </row>
    <row r="288" spans="2:72" ht="6.75" customHeight="1">
      <c r="C288" s="415"/>
      <c r="D288" s="415"/>
      <c r="E288" s="415"/>
      <c r="F288" s="415"/>
      <c r="G288" s="415"/>
      <c r="H288" s="415"/>
      <c r="N288" s="416"/>
      <c r="O288" s="416"/>
      <c r="P288" s="416"/>
      <c r="Q288" s="416"/>
      <c r="R288" s="416"/>
      <c r="Y288" s="416"/>
      <c r="Z288" s="416"/>
      <c r="AA288" s="416"/>
      <c r="AB288" s="416"/>
      <c r="AC288" s="416"/>
      <c r="AJ288" s="416"/>
      <c r="AK288" s="416"/>
      <c r="AL288" s="416"/>
      <c r="AM288" s="416"/>
      <c r="AN288" s="416"/>
      <c r="AU288" s="416"/>
      <c r="AV288" s="416"/>
      <c r="AW288" s="416"/>
      <c r="AX288" s="416"/>
      <c r="AY288" s="416"/>
      <c r="AZ288" s="416"/>
      <c r="BA288" s="416"/>
      <c r="BF288" s="416"/>
      <c r="BG288" s="416"/>
      <c r="BH288" s="416"/>
      <c r="BI288" s="513"/>
      <c r="BJ288" s="513"/>
      <c r="BK288" s="513"/>
      <c r="BL288" s="513"/>
      <c r="BM288" s="513"/>
      <c r="BN288" s="513"/>
      <c r="BO288" s="513"/>
      <c r="BP288" s="513"/>
      <c r="BQ288" s="513"/>
      <c r="BR288" s="513"/>
      <c r="BS288" s="513"/>
    </row>
    <row r="289" spans="3:71" ht="6.75" customHeight="1">
      <c r="C289" s="415"/>
      <c r="D289" s="415"/>
      <c r="E289" s="415"/>
      <c r="F289" s="415"/>
      <c r="G289" s="415"/>
      <c r="H289" s="415"/>
      <c r="N289" s="416"/>
      <c r="O289" s="416"/>
      <c r="P289" s="416"/>
      <c r="Q289" s="416"/>
      <c r="R289" s="416"/>
      <c r="Y289" s="416"/>
      <c r="Z289" s="416"/>
      <c r="AA289" s="416"/>
      <c r="AB289" s="416"/>
      <c r="AC289" s="416"/>
      <c r="AJ289" s="416"/>
      <c r="AK289" s="416"/>
      <c r="AL289" s="416"/>
      <c r="AM289" s="416"/>
      <c r="AN289" s="416"/>
      <c r="AU289" s="416"/>
      <c r="AV289" s="416"/>
      <c r="AW289" s="416"/>
      <c r="AX289" s="416"/>
      <c r="AY289" s="416"/>
      <c r="AZ289" s="416"/>
      <c r="BA289" s="416"/>
      <c r="BF289" s="416"/>
      <c r="BG289" s="416"/>
      <c r="BH289" s="416"/>
      <c r="BI289" s="513"/>
      <c r="BJ289" s="513"/>
      <c r="BK289" s="513"/>
      <c r="BL289" s="513"/>
      <c r="BM289" s="513"/>
      <c r="BN289" s="513"/>
      <c r="BO289" s="513"/>
      <c r="BP289" s="513"/>
      <c r="BQ289" s="513"/>
      <c r="BR289" s="513"/>
      <c r="BS289" s="513"/>
    </row>
    <row r="290" spans="3:71" ht="6.75" customHeight="1">
      <c r="C290" s="415"/>
      <c r="D290" s="415"/>
      <c r="E290" s="415"/>
      <c r="F290" s="415"/>
      <c r="G290" s="415"/>
      <c r="H290" s="415"/>
      <c r="N290" s="416"/>
      <c r="O290" s="416"/>
      <c r="P290" s="416"/>
      <c r="Q290" s="416"/>
      <c r="R290" s="416"/>
      <c r="Y290" s="416"/>
      <c r="Z290" s="416"/>
      <c r="AA290" s="416"/>
      <c r="AB290" s="416"/>
      <c r="AC290" s="416"/>
      <c r="AJ290" s="416"/>
      <c r="AK290" s="416"/>
      <c r="AL290" s="416"/>
      <c r="AM290" s="416"/>
      <c r="AN290" s="416"/>
      <c r="AU290" s="416"/>
      <c r="AV290" s="416"/>
      <c r="AW290" s="416"/>
      <c r="AX290" s="416"/>
      <c r="AY290" s="416"/>
      <c r="AZ290" s="416"/>
      <c r="BA290" s="416"/>
      <c r="BF290" s="416"/>
      <c r="BG290" s="416"/>
      <c r="BH290" s="416"/>
      <c r="BI290" s="513"/>
      <c r="BJ290" s="513"/>
      <c r="BK290" s="513"/>
      <c r="BL290" s="513"/>
      <c r="BM290" s="513"/>
      <c r="BN290" s="513"/>
      <c r="BO290" s="513"/>
      <c r="BP290" s="513"/>
      <c r="BQ290" s="513"/>
      <c r="BR290" s="513"/>
      <c r="BS290" s="513"/>
    </row>
    <row r="291" spans="3:71" ht="6.75" customHeight="1">
      <c r="C291" s="415"/>
      <c r="D291" s="415"/>
      <c r="E291" s="415"/>
      <c r="F291" s="415"/>
      <c r="G291" s="415"/>
      <c r="H291" s="415"/>
      <c r="N291" s="416"/>
      <c r="O291" s="416"/>
      <c r="P291" s="416"/>
      <c r="Q291" s="416"/>
      <c r="R291" s="416"/>
      <c r="Y291" s="416"/>
      <c r="Z291" s="416"/>
      <c r="AA291" s="416"/>
      <c r="AB291" s="416"/>
      <c r="AC291" s="416"/>
      <c r="AJ291" s="416"/>
      <c r="AK291" s="416"/>
      <c r="AL291" s="416"/>
      <c r="AM291" s="416"/>
      <c r="AN291" s="416"/>
      <c r="AU291" s="416"/>
      <c r="AV291" s="416"/>
      <c r="AW291" s="416"/>
      <c r="AX291" s="416"/>
      <c r="AY291" s="416"/>
      <c r="AZ291" s="416"/>
      <c r="BA291" s="416"/>
      <c r="BF291" s="416"/>
      <c r="BG291" s="416"/>
      <c r="BH291" s="416"/>
      <c r="BI291" s="513"/>
      <c r="BJ291" s="513"/>
      <c r="BK291" s="513"/>
      <c r="BL291" s="513"/>
      <c r="BM291" s="513"/>
      <c r="BN291" s="513"/>
      <c r="BO291" s="513"/>
      <c r="BP291" s="513"/>
      <c r="BQ291" s="513"/>
      <c r="BR291" s="513"/>
      <c r="BS291" s="513"/>
    </row>
    <row r="292" spans="3:71" ht="6.75" customHeight="1">
      <c r="C292" s="415"/>
      <c r="D292" s="415"/>
      <c r="E292" s="415"/>
      <c r="F292" s="415"/>
      <c r="G292" s="415"/>
      <c r="H292" s="415"/>
      <c r="N292" s="416"/>
      <c r="O292" s="416"/>
      <c r="P292" s="416"/>
      <c r="Q292" s="416"/>
      <c r="R292" s="416"/>
      <c r="Y292" s="416"/>
      <c r="Z292" s="416"/>
      <c r="AA292" s="416"/>
      <c r="AB292" s="416"/>
      <c r="AC292" s="416"/>
      <c r="AJ292" s="416"/>
      <c r="AK292" s="416"/>
      <c r="AL292" s="416"/>
      <c r="AM292" s="416"/>
      <c r="AN292" s="416"/>
      <c r="AU292" s="416"/>
      <c r="AV292" s="416"/>
      <c r="AW292" s="416"/>
      <c r="AX292" s="416"/>
      <c r="AY292" s="416"/>
      <c r="AZ292" s="416"/>
      <c r="BA292" s="416"/>
      <c r="BF292" s="416"/>
      <c r="BG292" s="416"/>
      <c r="BH292" s="416"/>
      <c r="BI292" s="513"/>
      <c r="BJ292" s="513"/>
      <c r="BK292" s="513"/>
      <c r="BL292" s="513"/>
      <c r="BM292" s="513"/>
      <c r="BN292" s="513"/>
      <c r="BO292" s="513"/>
      <c r="BP292" s="513"/>
      <c r="BQ292" s="513"/>
      <c r="BR292" s="513"/>
      <c r="BS292" s="513"/>
    </row>
    <row r="293" spans="3:71" ht="6.75" customHeight="1">
      <c r="C293" s="797" t="s">
        <v>1518</v>
      </c>
      <c r="D293" s="797"/>
      <c r="E293" s="797"/>
      <c r="F293" s="797"/>
      <c r="G293" s="797"/>
      <c r="H293" s="797"/>
      <c r="I293" s="797"/>
      <c r="J293" s="797"/>
      <c r="K293" s="797"/>
      <c r="L293" s="797"/>
      <c r="M293" s="797"/>
      <c r="N293" s="797"/>
      <c r="O293" s="797"/>
      <c r="P293" s="416"/>
      <c r="Q293" s="416"/>
      <c r="R293" s="416"/>
      <c r="Y293" s="416"/>
      <c r="Z293" s="416"/>
      <c r="AA293" s="416"/>
      <c r="AB293" s="416"/>
      <c r="AC293" s="416"/>
      <c r="AJ293" s="416"/>
      <c r="AK293" s="416"/>
      <c r="AL293" s="416"/>
      <c r="AM293" s="416"/>
      <c r="AN293" s="416"/>
      <c r="AU293" s="416"/>
      <c r="AV293" s="416"/>
      <c r="AW293" s="416"/>
      <c r="AX293" s="416"/>
      <c r="AY293" s="416"/>
      <c r="AZ293" s="416"/>
      <c r="BA293" s="416"/>
      <c r="BF293" s="416"/>
      <c r="BG293" s="416"/>
      <c r="BH293" s="416"/>
      <c r="BI293" s="513"/>
      <c r="BJ293" s="513"/>
      <c r="BK293" s="513"/>
      <c r="BL293" s="513"/>
      <c r="BM293" s="513"/>
      <c r="BN293" s="513"/>
      <c r="BO293" s="513"/>
      <c r="BP293" s="513"/>
      <c r="BQ293" s="513"/>
      <c r="BR293" s="513"/>
      <c r="BS293" s="513"/>
    </row>
    <row r="294" spans="3:71" ht="6.75" customHeight="1">
      <c r="C294" s="798"/>
      <c r="D294" s="798"/>
      <c r="E294" s="798"/>
      <c r="F294" s="798"/>
      <c r="G294" s="798"/>
      <c r="H294" s="798"/>
      <c r="I294" s="798"/>
      <c r="J294" s="798"/>
      <c r="K294" s="798"/>
      <c r="L294" s="798"/>
      <c r="M294" s="798"/>
      <c r="N294" s="798"/>
      <c r="O294" s="798"/>
      <c r="P294" s="416"/>
      <c r="Q294" s="416"/>
      <c r="R294" s="416"/>
      <c r="Y294" s="416"/>
      <c r="Z294" s="416"/>
      <c r="AA294" s="416"/>
      <c r="AB294" s="416"/>
      <c r="AC294" s="416"/>
      <c r="AJ294" s="416"/>
      <c r="AK294" s="416"/>
      <c r="AL294" s="416"/>
      <c r="AM294" s="416"/>
      <c r="AN294" s="416"/>
      <c r="AU294" s="416"/>
      <c r="AV294" s="416"/>
      <c r="AW294" s="416"/>
      <c r="AX294" s="416"/>
      <c r="AY294" s="416"/>
      <c r="AZ294" s="416"/>
      <c r="BA294" s="416"/>
      <c r="BF294" s="416"/>
      <c r="BG294" s="416"/>
      <c r="BH294" s="416"/>
      <c r="BI294" s="513"/>
      <c r="BJ294" s="513"/>
      <c r="BK294" s="513"/>
      <c r="BL294" s="513"/>
      <c r="BM294" s="513"/>
      <c r="BN294" s="513"/>
      <c r="BO294" s="513"/>
      <c r="BP294" s="513"/>
      <c r="BQ294" s="513"/>
      <c r="BR294" s="513"/>
      <c r="BS294" s="513"/>
    </row>
    <row r="295" spans="3:71" ht="6.75" customHeight="1">
      <c r="C295" s="415"/>
      <c r="D295" s="415"/>
      <c r="E295" s="415"/>
      <c r="F295" s="415"/>
      <c r="G295" s="415"/>
      <c r="H295" s="415"/>
      <c r="N295" s="416"/>
      <c r="O295" s="416"/>
      <c r="P295" s="416"/>
      <c r="Q295" s="416"/>
      <c r="R295" s="416"/>
      <c r="Y295" s="416"/>
      <c r="Z295" s="416"/>
      <c r="AA295" s="416"/>
      <c r="AB295" s="416"/>
      <c r="AC295" s="416"/>
      <c r="AJ295" s="416"/>
      <c r="AK295" s="416"/>
      <c r="AL295" s="416"/>
      <c r="AM295" s="416"/>
      <c r="AN295" s="416"/>
      <c r="AU295" s="416"/>
      <c r="AV295" s="416"/>
      <c r="AW295" s="416"/>
      <c r="AX295" s="416"/>
      <c r="AY295" s="416"/>
      <c r="AZ295" s="416"/>
      <c r="BA295" s="416"/>
      <c r="BF295" s="416"/>
      <c r="BG295" s="416"/>
      <c r="BH295" s="416"/>
      <c r="BI295" s="513"/>
      <c r="BJ295" s="513"/>
      <c r="BK295" s="513"/>
      <c r="BL295" s="513"/>
      <c r="BM295" s="513"/>
      <c r="BN295" s="513"/>
      <c r="BO295" s="513"/>
      <c r="BP295" s="513"/>
      <c r="BQ295" s="513"/>
      <c r="BR295" s="513"/>
      <c r="BS295" s="513"/>
    </row>
    <row r="296" spans="3:71" ht="6.75" customHeight="1">
      <c r="C296" s="796" t="s">
        <v>1519</v>
      </c>
      <c r="D296" s="796"/>
      <c r="E296" s="796"/>
      <c r="F296" s="796"/>
      <c r="G296" s="796"/>
      <c r="H296" s="796"/>
      <c r="I296" s="796"/>
      <c r="J296" s="796"/>
      <c r="K296" s="796"/>
      <c r="L296" s="796"/>
      <c r="M296" s="796"/>
      <c r="N296" s="796"/>
      <c r="O296" s="796"/>
      <c r="P296" s="796"/>
      <c r="Q296" s="796"/>
      <c r="R296" s="796"/>
      <c r="S296" s="796"/>
      <c r="T296" s="796"/>
      <c r="U296" s="796"/>
      <c r="V296" s="796"/>
      <c r="W296" s="796"/>
      <c r="X296" s="796"/>
      <c r="Y296" s="796"/>
      <c r="Z296" s="796"/>
      <c r="AA296" s="796"/>
      <c r="AB296" s="796"/>
      <c r="AC296" s="796"/>
      <c r="AD296" s="796"/>
      <c r="AE296" s="796"/>
      <c r="AF296" s="796"/>
      <c r="AG296" s="796"/>
      <c r="AH296" s="796"/>
      <c r="AI296" s="796"/>
      <c r="AJ296" s="796"/>
      <c r="AK296" s="796"/>
      <c r="AL296" s="796"/>
      <c r="AM296" s="796"/>
      <c r="AN296" s="796"/>
      <c r="AO296" s="796"/>
      <c r="AP296" s="796"/>
      <c r="AQ296" s="796"/>
      <c r="AR296" s="796"/>
      <c r="AS296" s="796"/>
      <c r="AT296" s="796"/>
      <c r="AU296" s="796"/>
      <c r="AV296" s="796"/>
      <c r="AW296" s="796"/>
      <c r="AX296" s="796"/>
      <c r="AY296" s="796"/>
      <c r="AZ296" s="796"/>
      <c r="BA296" s="796"/>
      <c r="BB296" s="796"/>
      <c r="BC296" s="796"/>
      <c r="BD296" s="796"/>
      <c r="BE296" s="796"/>
      <c r="BF296" s="796"/>
      <c r="BG296" s="796"/>
      <c r="BH296" s="796"/>
      <c r="BI296" s="796"/>
      <c r="BJ296" s="796"/>
      <c r="BK296" s="796"/>
      <c r="BL296" s="796"/>
      <c r="BM296" s="796"/>
      <c r="BN296" s="796"/>
      <c r="BO296" s="796"/>
      <c r="BP296" s="796"/>
      <c r="BQ296" s="796"/>
      <c r="BR296" s="796"/>
      <c r="BS296" s="513"/>
    </row>
    <row r="297" spans="3:71" ht="6.75" customHeight="1">
      <c r="C297" s="796"/>
      <c r="D297" s="796"/>
      <c r="E297" s="796"/>
      <c r="F297" s="796"/>
      <c r="G297" s="796"/>
      <c r="H297" s="796"/>
      <c r="I297" s="796"/>
      <c r="J297" s="796"/>
      <c r="K297" s="796"/>
      <c r="L297" s="796"/>
      <c r="M297" s="796"/>
      <c r="N297" s="796"/>
      <c r="O297" s="796"/>
      <c r="P297" s="796"/>
      <c r="Q297" s="796"/>
      <c r="R297" s="796"/>
      <c r="S297" s="796"/>
      <c r="T297" s="796"/>
      <c r="U297" s="796"/>
      <c r="V297" s="796"/>
      <c r="W297" s="796"/>
      <c r="X297" s="796"/>
      <c r="Y297" s="796"/>
      <c r="Z297" s="796"/>
      <c r="AA297" s="796"/>
      <c r="AB297" s="796"/>
      <c r="AC297" s="796"/>
      <c r="AD297" s="796"/>
      <c r="AE297" s="796"/>
      <c r="AF297" s="796"/>
      <c r="AG297" s="796"/>
      <c r="AH297" s="796"/>
      <c r="AI297" s="796"/>
      <c r="AJ297" s="796"/>
      <c r="AK297" s="796"/>
      <c r="AL297" s="796"/>
      <c r="AM297" s="796"/>
      <c r="AN297" s="796"/>
      <c r="AO297" s="796"/>
      <c r="AP297" s="796"/>
      <c r="AQ297" s="796"/>
      <c r="AR297" s="796"/>
      <c r="AS297" s="796"/>
      <c r="AT297" s="796"/>
      <c r="AU297" s="796"/>
      <c r="AV297" s="796"/>
      <c r="AW297" s="796"/>
      <c r="AX297" s="796"/>
      <c r="AY297" s="796"/>
      <c r="AZ297" s="796"/>
      <c r="BA297" s="796"/>
      <c r="BB297" s="796"/>
      <c r="BC297" s="796"/>
      <c r="BD297" s="796"/>
      <c r="BE297" s="796"/>
      <c r="BF297" s="796"/>
      <c r="BG297" s="796"/>
      <c r="BH297" s="796"/>
      <c r="BI297" s="796"/>
      <c r="BJ297" s="796"/>
      <c r="BK297" s="796"/>
      <c r="BL297" s="796"/>
      <c r="BM297" s="796"/>
      <c r="BN297" s="796"/>
      <c r="BO297" s="796"/>
      <c r="BP297" s="796"/>
      <c r="BQ297" s="796"/>
      <c r="BR297" s="796"/>
      <c r="BS297" s="513"/>
    </row>
    <row r="298" spans="3:71" s="438" customFormat="1" ht="8" customHeight="1">
      <c r="C298" s="799" t="s">
        <v>1520</v>
      </c>
      <c r="D298" s="799"/>
      <c r="E298" s="799"/>
      <c r="F298" s="799"/>
      <c r="G298" s="799"/>
      <c r="H298" s="799"/>
      <c r="I298" s="799"/>
      <c r="J298" s="799"/>
      <c r="K298" s="799"/>
      <c r="L298" s="799"/>
      <c r="M298" s="799"/>
      <c r="N298" s="799"/>
      <c r="O298" s="799"/>
      <c r="P298" s="799"/>
      <c r="Q298" s="799"/>
      <c r="R298" s="799"/>
      <c r="S298" s="799"/>
      <c r="T298" s="799"/>
      <c r="U298" s="799"/>
      <c r="V298" s="799"/>
      <c r="W298" s="799"/>
      <c r="X298" s="799"/>
      <c r="Y298" s="799"/>
      <c r="Z298" s="799"/>
      <c r="AA298" s="799"/>
      <c r="AB298" s="799"/>
      <c r="AC298" s="799"/>
      <c r="AD298" s="799"/>
      <c r="AE298" s="799"/>
      <c r="AF298" s="799"/>
      <c r="AG298" s="799"/>
      <c r="AH298" s="799"/>
      <c r="AI298" s="799"/>
      <c r="AJ298" s="799"/>
      <c r="AK298" s="799"/>
      <c r="AL298" s="799"/>
      <c r="AM298" s="799"/>
      <c r="AN298" s="799"/>
      <c r="AO298" s="799"/>
      <c r="AP298" s="799"/>
      <c r="AQ298" s="799"/>
      <c r="AR298" s="799"/>
      <c r="AS298" s="799"/>
      <c r="AT298" s="799"/>
      <c r="AU298" s="799"/>
      <c r="AV298" s="799"/>
      <c r="AW298" s="799"/>
      <c r="AX298" s="799"/>
      <c r="AY298" s="799"/>
      <c r="AZ298" s="799"/>
      <c r="BA298" s="799"/>
      <c r="BB298" s="799"/>
      <c r="BC298" s="799"/>
      <c r="BD298" s="799"/>
      <c r="BE298" s="799"/>
      <c r="BF298" s="799"/>
      <c r="BG298" s="799"/>
      <c r="BH298" s="799"/>
      <c r="BI298" s="799"/>
      <c r="BJ298" s="799"/>
      <c r="BK298" s="799"/>
      <c r="BL298" s="799"/>
      <c r="BM298" s="799"/>
      <c r="BN298" s="799"/>
      <c r="BO298" s="799"/>
      <c r="BP298" s="517"/>
      <c r="BQ298" s="517"/>
      <c r="BR298" s="517"/>
      <c r="BS298" s="517"/>
    </row>
    <row r="299" spans="3:71" s="438" customFormat="1" ht="8" customHeight="1">
      <c r="C299" s="799"/>
      <c r="D299" s="799"/>
      <c r="E299" s="799"/>
      <c r="F299" s="799"/>
      <c r="G299" s="799"/>
      <c r="H299" s="799"/>
      <c r="I299" s="799"/>
      <c r="J299" s="799"/>
      <c r="K299" s="799"/>
      <c r="L299" s="799"/>
      <c r="M299" s="799"/>
      <c r="N299" s="799"/>
      <c r="O299" s="799"/>
      <c r="P299" s="799"/>
      <c r="Q299" s="799"/>
      <c r="R299" s="799"/>
      <c r="S299" s="799"/>
      <c r="T299" s="799"/>
      <c r="U299" s="799"/>
      <c r="V299" s="799"/>
      <c r="W299" s="799"/>
      <c r="X299" s="799"/>
      <c r="Y299" s="799"/>
      <c r="Z299" s="799"/>
      <c r="AA299" s="799"/>
      <c r="AB299" s="799"/>
      <c r="AC299" s="799"/>
      <c r="AD299" s="799"/>
      <c r="AE299" s="799"/>
      <c r="AF299" s="799"/>
      <c r="AG299" s="799"/>
      <c r="AH299" s="799"/>
      <c r="AI299" s="799"/>
      <c r="AJ299" s="799"/>
      <c r="AK299" s="799"/>
      <c r="AL299" s="799"/>
      <c r="AM299" s="799"/>
      <c r="AN299" s="799"/>
      <c r="AO299" s="799"/>
      <c r="AP299" s="799"/>
      <c r="AQ299" s="799"/>
      <c r="AR299" s="799"/>
      <c r="AS299" s="799"/>
      <c r="AT299" s="799"/>
      <c r="AU299" s="799"/>
      <c r="AV299" s="799"/>
      <c r="AW299" s="799"/>
      <c r="AX299" s="799"/>
      <c r="AY299" s="799"/>
      <c r="AZ299" s="799"/>
      <c r="BA299" s="799"/>
      <c r="BB299" s="799"/>
      <c r="BC299" s="799"/>
      <c r="BD299" s="799"/>
      <c r="BE299" s="799"/>
      <c r="BF299" s="799"/>
      <c r="BG299" s="799"/>
      <c r="BH299" s="799"/>
      <c r="BI299" s="799"/>
      <c r="BJ299" s="799"/>
      <c r="BK299" s="799"/>
      <c r="BL299" s="799"/>
      <c r="BM299" s="799"/>
      <c r="BN299" s="799"/>
      <c r="BO299" s="799"/>
      <c r="BP299" s="517"/>
      <c r="BQ299" s="517"/>
      <c r="BR299" s="517"/>
      <c r="BS299" s="517"/>
    </row>
    <row r="300" spans="3:71" s="438" customFormat="1" ht="8" customHeight="1">
      <c r="C300" s="799"/>
      <c r="D300" s="799"/>
      <c r="E300" s="799"/>
      <c r="F300" s="799"/>
      <c r="G300" s="799"/>
      <c r="H300" s="799"/>
      <c r="I300" s="799"/>
      <c r="J300" s="799"/>
      <c r="K300" s="799"/>
      <c r="L300" s="799"/>
      <c r="M300" s="799"/>
      <c r="N300" s="799"/>
      <c r="O300" s="799"/>
      <c r="P300" s="799"/>
      <c r="Q300" s="799"/>
      <c r="R300" s="799"/>
      <c r="S300" s="799"/>
      <c r="T300" s="799"/>
      <c r="U300" s="799"/>
      <c r="V300" s="799"/>
      <c r="W300" s="799"/>
      <c r="X300" s="799"/>
      <c r="Y300" s="799"/>
      <c r="Z300" s="799"/>
      <c r="AA300" s="799"/>
      <c r="AB300" s="799"/>
      <c r="AC300" s="799"/>
      <c r="AD300" s="799"/>
      <c r="AE300" s="799"/>
      <c r="AF300" s="799"/>
      <c r="AG300" s="799"/>
      <c r="AH300" s="799"/>
      <c r="AI300" s="799"/>
      <c r="AJ300" s="799"/>
      <c r="AK300" s="799"/>
      <c r="AL300" s="799"/>
      <c r="AM300" s="799"/>
      <c r="AN300" s="799"/>
      <c r="AO300" s="799"/>
      <c r="AP300" s="799"/>
      <c r="AQ300" s="799"/>
      <c r="AR300" s="799"/>
      <c r="AS300" s="799"/>
      <c r="AT300" s="799"/>
      <c r="AU300" s="799"/>
      <c r="AV300" s="799"/>
      <c r="AW300" s="799"/>
      <c r="AX300" s="799"/>
      <c r="AY300" s="799"/>
      <c r="AZ300" s="799"/>
      <c r="BA300" s="799"/>
      <c r="BB300" s="799"/>
      <c r="BC300" s="799"/>
      <c r="BD300" s="799"/>
      <c r="BE300" s="799"/>
      <c r="BF300" s="799"/>
      <c r="BG300" s="799"/>
      <c r="BH300" s="799"/>
      <c r="BI300" s="799"/>
      <c r="BJ300" s="799"/>
      <c r="BK300" s="799"/>
      <c r="BL300" s="799"/>
      <c r="BM300" s="799"/>
      <c r="BN300" s="799"/>
      <c r="BO300" s="799"/>
      <c r="BP300" s="517"/>
      <c r="BQ300" s="517"/>
      <c r="BR300" s="517"/>
      <c r="BS300" s="517"/>
    </row>
    <row r="301" spans="3:71" s="438" customFormat="1" ht="8" customHeight="1">
      <c r="C301" s="799"/>
      <c r="D301" s="799"/>
      <c r="E301" s="799"/>
      <c r="F301" s="799"/>
      <c r="G301" s="799"/>
      <c r="H301" s="799"/>
      <c r="I301" s="799"/>
      <c r="J301" s="799"/>
      <c r="K301" s="799"/>
      <c r="L301" s="799"/>
      <c r="M301" s="799"/>
      <c r="N301" s="799"/>
      <c r="O301" s="799"/>
      <c r="P301" s="799"/>
      <c r="Q301" s="799"/>
      <c r="R301" s="799"/>
      <c r="S301" s="799"/>
      <c r="T301" s="799"/>
      <c r="U301" s="799"/>
      <c r="V301" s="799"/>
      <c r="W301" s="799"/>
      <c r="X301" s="799"/>
      <c r="Y301" s="799"/>
      <c r="Z301" s="799"/>
      <c r="AA301" s="799"/>
      <c r="AB301" s="799"/>
      <c r="AC301" s="799"/>
      <c r="AD301" s="799"/>
      <c r="AE301" s="799"/>
      <c r="AF301" s="799"/>
      <c r="AG301" s="799"/>
      <c r="AH301" s="799"/>
      <c r="AI301" s="799"/>
      <c r="AJ301" s="799"/>
      <c r="AK301" s="799"/>
      <c r="AL301" s="799"/>
      <c r="AM301" s="799"/>
      <c r="AN301" s="799"/>
      <c r="AO301" s="799"/>
      <c r="AP301" s="799"/>
      <c r="AQ301" s="799"/>
      <c r="AR301" s="799"/>
      <c r="AS301" s="799"/>
      <c r="AT301" s="799"/>
      <c r="AU301" s="799"/>
      <c r="AV301" s="799"/>
      <c r="AW301" s="799"/>
      <c r="AX301" s="799"/>
      <c r="AY301" s="799"/>
      <c r="AZ301" s="799"/>
      <c r="BA301" s="799"/>
      <c r="BB301" s="799"/>
      <c r="BC301" s="799"/>
      <c r="BD301" s="799"/>
      <c r="BE301" s="799"/>
      <c r="BF301" s="799"/>
      <c r="BG301" s="799"/>
      <c r="BH301" s="799"/>
      <c r="BI301" s="799"/>
      <c r="BJ301" s="799"/>
      <c r="BK301" s="799"/>
      <c r="BL301" s="799"/>
      <c r="BM301" s="799"/>
      <c r="BN301" s="799"/>
      <c r="BO301" s="799"/>
      <c r="BP301" s="517"/>
      <c r="BQ301" s="517"/>
      <c r="BR301" s="517"/>
      <c r="BS301" s="517"/>
    </row>
    <row r="302" spans="3:71" s="438" customFormat="1" ht="8" customHeight="1">
      <c r="C302" s="799"/>
      <c r="D302" s="799"/>
      <c r="E302" s="799"/>
      <c r="F302" s="799"/>
      <c r="G302" s="799"/>
      <c r="H302" s="799"/>
      <c r="I302" s="799"/>
      <c r="J302" s="799"/>
      <c r="K302" s="799"/>
      <c r="L302" s="799"/>
      <c r="M302" s="799"/>
      <c r="N302" s="799"/>
      <c r="O302" s="799"/>
      <c r="P302" s="799"/>
      <c r="Q302" s="799"/>
      <c r="R302" s="799"/>
      <c r="S302" s="799"/>
      <c r="T302" s="799"/>
      <c r="U302" s="799"/>
      <c r="V302" s="799"/>
      <c r="W302" s="799"/>
      <c r="X302" s="799"/>
      <c r="Y302" s="799"/>
      <c r="Z302" s="799"/>
      <c r="AA302" s="799"/>
      <c r="AB302" s="799"/>
      <c r="AC302" s="799"/>
      <c r="AD302" s="799"/>
      <c r="AE302" s="799"/>
      <c r="AF302" s="799"/>
      <c r="AG302" s="799"/>
      <c r="AH302" s="799"/>
      <c r="AI302" s="799"/>
      <c r="AJ302" s="799"/>
      <c r="AK302" s="799"/>
      <c r="AL302" s="799"/>
      <c r="AM302" s="799"/>
      <c r="AN302" s="799"/>
      <c r="AO302" s="799"/>
      <c r="AP302" s="799"/>
      <c r="AQ302" s="799"/>
      <c r="AR302" s="799"/>
      <c r="AS302" s="799"/>
      <c r="AT302" s="799"/>
      <c r="AU302" s="799"/>
      <c r="AV302" s="799"/>
      <c r="AW302" s="799"/>
      <c r="AX302" s="799"/>
      <c r="AY302" s="799"/>
      <c r="AZ302" s="799"/>
      <c r="BA302" s="799"/>
      <c r="BB302" s="799"/>
      <c r="BC302" s="799"/>
      <c r="BD302" s="799"/>
      <c r="BE302" s="799"/>
      <c r="BF302" s="799"/>
      <c r="BG302" s="799"/>
      <c r="BH302" s="799"/>
      <c r="BI302" s="799"/>
      <c r="BJ302" s="799"/>
      <c r="BK302" s="799"/>
      <c r="BL302" s="799"/>
      <c r="BM302" s="799"/>
      <c r="BN302" s="799"/>
      <c r="BO302" s="799"/>
      <c r="BP302" s="517"/>
      <c r="BQ302" s="517"/>
      <c r="BR302" s="517"/>
      <c r="BS302" s="517"/>
    </row>
    <row r="303" spans="3:71" s="438" customFormat="1" ht="8" customHeight="1">
      <c r="C303" s="799"/>
      <c r="D303" s="799"/>
      <c r="E303" s="799"/>
      <c r="F303" s="799"/>
      <c r="G303" s="799"/>
      <c r="H303" s="799"/>
      <c r="I303" s="799"/>
      <c r="J303" s="799"/>
      <c r="K303" s="799"/>
      <c r="L303" s="799"/>
      <c r="M303" s="799"/>
      <c r="N303" s="799"/>
      <c r="O303" s="799"/>
      <c r="P303" s="799"/>
      <c r="Q303" s="799"/>
      <c r="R303" s="799"/>
      <c r="S303" s="799"/>
      <c r="T303" s="799"/>
      <c r="U303" s="799"/>
      <c r="V303" s="799"/>
      <c r="W303" s="799"/>
      <c r="X303" s="799"/>
      <c r="Y303" s="799"/>
      <c r="Z303" s="799"/>
      <c r="AA303" s="799"/>
      <c r="AB303" s="799"/>
      <c r="AC303" s="799"/>
      <c r="AD303" s="799"/>
      <c r="AE303" s="799"/>
      <c r="AF303" s="799"/>
      <c r="AG303" s="799"/>
      <c r="AH303" s="799"/>
      <c r="AI303" s="799"/>
      <c r="AJ303" s="799"/>
      <c r="AK303" s="799"/>
      <c r="AL303" s="799"/>
      <c r="AM303" s="799"/>
      <c r="AN303" s="799"/>
      <c r="AO303" s="799"/>
      <c r="AP303" s="799"/>
      <c r="AQ303" s="799"/>
      <c r="AR303" s="799"/>
      <c r="AS303" s="799"/>
      <c r="AT303" s="799"/>
      <c r="AU303" s="799"/>
      <c r="AV303" s="799"/>
      <c r="AW303" s="799"/>
      <c r="AX303" s="799"/>
      <c r="AY303" s="799"/>
      <c r="AZ303" s="799"/>
      <c r="BA303" s="799"/>
      <c r="BB303" s="799"/>
      <c r="BC303" s="799"/>
      <c r="BD303" s="799"/>
      <c r="BE303" s="799"/>
      <c r="BF303" s="799"/>
      <c r="BG303" s="799"/>
      <c r="BH303" s="799"/>
      <c r="BI303" s="799"/>
      <c r="BJ303" s="799"/>
      <c r="BK303" s="799"/>
      <c r="BL303" s="799"/>
      <c r="BM303" s="799"/>
      <c r="BN303" s="799"/>
      <c r="BO303" s="799"/>
      <c r="BP303" s="517"/>
      <c r="BQ303" s="517"/>
      <c r="BR303" s="517"/>
      <c r="BS303" s="517"/>
    </row>
    <row r="304" spans="3:71" ht="6.75" customHeight="1">
      <c r="C304" s="415"/>
      <c r="D304" s="415"/>
      <c r="E304" s="415"/>
      <c r="F304" s="415"/>
      <c r="G304" s="415"/>
      <c r="H304" s="415"/>
      <c r="N304" s="416"/>
      <c r="O304" s="416"/>
      <c r="P304" s="416"/>
      <c r="Q304" s="416"/>
      <c r="R304" s="416"/>
      <c r="Y304" s="416"/>
      <c r="Z304" s="416"/>
      <c r="AA304" s="416"/>
      <c r="AB304" s="416"/>
      <c r="AC304" s="416"/>
      <c r="AJ304" s="416"/>
      <c r="AK304" s="416"/>
      <c r="AL304" s="416"/>
      <c r="AM304" s="416"/>
      <c r="AN304" s="416"/>
      <c r="AU304" s="416"/>
      <c r="AV304" s="416"/>
      <c r="AW304" s="416"/>
      <c r="AX304" s="416"/>
      <c r="AY304" s="416"/>
      <c r="AZ304" s="416"/>
      <c r="BA304" s="416"/>
      <c r="BF304" s="416"/>
      <c r="BG304" s="416"/>
      <c r="BH304" s="416"/>
      <c r="BI304" s="513"/>
      <c r="BJ304" s="513"/>
      <c r="BK304" s="513"/>
      <c r="BL304" s="513"/>
      <c r="BM304" s="513"/>
      <c r="BN304" s="513"/>
      <c r="BO304" s="513"/>
      <c r="BP304" s="513"/>
      <c r="BQ304" s="513"/>
      <c r="BR304" s="513"/>
      <c r="BS304" s="513"/>
    </row>
    <row r="305" spans="3:71" ht="6.75" customHeight="1">
      <c r="C305" s="415"/>
      <c r="D305" s="415"/>
      <c r="E305" s="415"/>
      <c r="F305" s="415"/>
      <c r="G305" s="415"/>
      <c r="H305" s="415"/>
      <c r="N305" s="416"/>
      <c r="O305" s="416"/>
      <c r="P305" s="416"/>
      <c r="Q305" s="416"/>
      <c r="R305" s="416"/>
      <c r="Y305" s="416"/>
      <c r="Z305" s="416"/>
      <c r="AA305" s="416"/>
      <c r="AB305" s="416"/>
      <c r="AC305" s="416"/>
      <c r="AJ305" s="416"/>
      <c r="AK305" s="416"/>
      <c r="AL305" s="416"/>
      <c r="AM305" s="416"/>
      <c r="AN305" s="416"/>
      <c r="AU305" s="416"/>
      <c r="AV305" s="416"/>
      <c r="AW305" s="416"/>
      <c r="AX305" s="416"/>
      <c r="AY305" s="416"/>
      <c r="AZ305" s="416"/>
      <c r="BA305" s="416"/>
      <c r="BF305" s="416"/>
      <c r="BG305" s="416"/>
      <c r="BH305" s="416"/>
      <c r="BI305" s="513"/>
      <c r="BJ305" s="513"/>
      <c r="BK305" s="513"/>
      <c r="BL305" s="513"/>
      <c r="BM305" s="513"/>
      <c r="BN305" s="513"/>
      <c r="BO305" s="513"/>
      <c r="BP305" s="513"/>
      <c r="BQ305" s="513"/>
      <c r="BR305" s="513"/>
      <c r="BS305" s="513"/>
    </row>
    <row r="306" spans="3:71" ht="8.5" customHeight="1">
      <c r="C306" s="415"/>
      <c r="D306" s="800" t="s">
        <v>1521</v>
      </c>
      <c r="E306" s="800"/>
      <c r="F306" s="800"/>
      <c r="G306" s="800"/>
      <c r="H306" s="800"/>
      <c r="I306" s="800"/>
      <c r="J306" s="800"/>
      <c r="K306" s="800"/>
      <c r="L306" s="800"/>
      <c r="M306" s="800"/>
      <c r="N306" s="800"/>
      <c r="O306" s="800"/>
      <c r="P306" s="800"/>
      <c r="Q306" s="800"/>
      <c r="R306" s="800"/>
      <c r="S306" s="800"/>
      <c r="T306" s="800"/>
      <c r="U306" s="800"/>
      <c r="V306" s="800"/>
      <c r="W306" s="800"/>
      <c r="X306" s="800"/>
      <c r="Y306" s="800"/>
      <c r="Z306" s="800"/>
      <c r="AA306" s="800"/>
      <c r="AB306" s="800"/>
      <c r="AC306" s="800"/>
      <c r="AD306" s="800"/>
      <c r="AE306" s="800"/>
      <c r="AF306" s="800"/>
      <c r="AG306" s="801" t="s">
        <v>238</v>
      </c>
      <c r="AH306" s="801"/>
      <c r="AI306" s="801"/>
      <c r="AJ306" s="801"/>
      <c r="AK306" s="801"/>
      <c r="AL306" s="801"/>
      <c r="AM306" s="801"/>
      <c r="AN306" s="801"/>
      <c r="AO306" s="801"/>
      <c r="AP306" s="801"/>
      <c r="AQ306" s="801"/>
      <c r="AR306" s="801" t="s">
        <v>239</v>
      </c>
      <c r="AS306" s="801"/>
      <c r="AT306" s="801"/>
      <c r="AU306" s="801"/>
      <c r="AV306" s="801"/>
      <c r="AW306" s="801"/>
      <c r="AX306" s="801" t="s">
        <v>240</v>
      </c>
      <c r="AY306" s="801"/>
      <c r="AZ306" s="801"/>
      <c r="BA306" s="801"/>
      <c r="BB306" s="801"/>
      <c r="BC306" s="801"/>
      <c r="BD306" s="801"/>
      <c r="BE306" s="801"/>
      <c r="BF306" s="801"/>
      <c r="BG306" s="801"/>
      <c r="BH306" s="801"/>
      <c r="BI306" s="801"/>
      <c r="BJ306" s="513"/>
      <c r="BK306" s="513"/>
      <c r="BL306" s="513"/>
      <c r="BM306" s="513"/>
      <c r="BN306" s="513"/>
      <c r="BO306" s="513"/>
      <c r="BP306" s="513"/>
      <c r="BQ306" s="513"/>
      <c r="BR306" s="513"/>
      <c r="BS306" s="513"/>
    </row>
    <row r="307" spans="3:71" ht="11.5" customHeight="1">
      <c r="C307" s="415"/>
      <c r="D307" s="793"/>
      <c r="E307" s="793"/>
      <c r="F307" s="793"/>
      <c r="G307" s="793"/>
      <c r="H307" s="793"/>
      <c r="I307" s="793"/>
      <c r="J307" s="793"/>
      <c r="K307" s="793"/>
      <c r="L307" s="793"/>
      <c r="M307" s="793"/>
      <c r="N307" s="793"/>
      <c r="O307" s="793"/>
      <c r="P307" s="793"/>
      <c r="Q307" s="793"/>
      <c r="R307" s="793"/>
      <c r="S307" s="793"/>
      <c r="T307" s="793"/>
      <c r="U307" s="793"/>
      <c r="V307" s="793"/>
      <c r="W307" s="793"/>
      <c r="X307" s="793"/>
      <c r="Y307" s="793"/>
      <c r="Z307" s="793"/>
      <c r="AA307" s="793"/>
      <c r="AB307" s="793"/>
      <c r="AC307" s="793"/>
      <c r="AD307" s="793"/>
      <c r="AE307" s="793"/>
      <c r="AF307" s="793"/>
      <c r="AG307" s="794"/>
      <c r="AH307" s="794"/>
      <c r="AI307" s="794"/>
      <c r="AJ307" s="794"/>
      <c r="AK307" s="794"/>
      <c r="AL307" s="794"/>
      <c r="AM307" s="794"/>
      <c r="AN307" s="794"/>
      <c r="AO307" s="794"/>
      <c r="AP307" s="794"/>
      <c r="AQ307" s="794"/>
      <c r="AR307" s="795"/>
      <c r="AS307" s="795"/>
      <c r="AT307" s="795"/>
      <c r="AU307" s="795"/>
      <c r="AV307" s="795"/>
      <c r="AW307" s="795"/>
      <c r="AX307" s="794"/>
      <c r="AY307" s="794"/>
      <c r="AZ307" s="794"/>
      <c r="BA307" s="794"/>
      <c r="BB307" s="794"/>
      <c r="BC307" s="794"/>
      <c r="BD307" s="794"/>
      <c r="BE307" s="794"/>
      <c r="BF307" s="794"/>
      <c r="BG307" s="794"/>
      <c r="BH307" s="794"/>
      <c r="BI307" s="794"/>
      <c r="BJ307" s="513"/>
      <c r="BK307" s="513"/>
      <c r="BL307" s="513"/>
      <c r="BM307" s="513"/>
      <c r="BN307" s="513"/>
      <c r="BO307" s="513"/>
      <c r="BP307" s="513"/>
      <c r="BQ307" s="513"/>
      <c r="BR307" s="513"/>
      <c r="BS307" s="513"/>
    </row>
    <row r="308" spans="3:71" ht="11.5" customHeight="1">
      <c r="C308" s="415"/>
      <c r="D308" s="793"/>
      <c r="E308" s="793"/>
      <c r="F308" s="793"/>
      <c r="G308" s="793"/>
      <c r="H308" s="793"/>
      <c r="I308" s="793"/>
      <c r="J308" s="793"/>
      <c r="K308" s="793"/>
      <c r="L308" s="793"/>
      <c r="M308" s="793"/>
      <c r="N308" s="793"/>
      <c r="O308" s="793"/>
      <c r="P308" s="793"/>
      <c r="Q308" s="793"/>
      <c r="R308" s="793"/>
      <c r="S308" s="793"/>
      <c r="T308" s="793"/>
      <c r="U308" s="793"/>
      <c r="V308" s="793"/>
      <c r="W308" s="793"/>
      <c r="X308" s="793"/>
      <c r="Y308" s="793"/>
      <c r="Z308" s="793"/>
      <c r="AA308" s="793"/>
      <c r="AB308" s="793"/>
      <c r="AC308" s="793"/>
      <c r="AD308" s="793"/>
      <c r="AE308" s="793"/>
      <c r="AF308" s="793"/>
      <c r="AG308" s="794"/>
      <c r="AH308" s="794"/>
      <c r="AI308" s="794"/>
      <c r="AJ308" s="794"/>
      <c r="AK308" s="794"/>
      <c r="AL308" s="794"/>
      <c r="AM308" s="794"/>
      <c r="AN308" s="794"/>
      <c r="AO308" s="794"/>
      <c r="AP308" s="794"/>
      <c r="AQ308" s="794"/>
      <c r="AR308" s="795"/>
      <c r="AS308" s="795"/>
      <c r="AT308" s="795"/>
      <c r="AU308" s="795"/>
      <c r="AV308" s="795"/>
      <c r="AW308" s="795"/>
      <c r="AX308" s="794"/>
      <c r="AY308" s="794"/>
      <c r="AZ308" s="794"/>
      <c r="BA308" s="794"/>
      <c r="BB308" s="794"/>
      <c r="BC308" s="794"/>
      <c r="BD308" s="794"/>
      <c r="BE308" s="794"/>
      <c r="BF308" s="794"/>
      <c r="BG308" s="794"/>
      <c r="BH308" s="794"/>
      <c r="BI308" s="794"/>
      <c r="BJ308" s="513"/>
      <c r="BK308" s="513"/>
      <c r="BL308" s="513"/>
      <c r="BM308" s="513"/>
      <c r="BN308" s="513"/>
      <c r="BO308" s="513"/>
      <c r="BP308" s="513"/>
      <c r="BQ308" s="513"/>
      <c r="BR308" s="513"/>
      <c r="BS308" s="513"/>
    </row>
    <row r="309" spans="3:71" ht="6.75" customHeight="1">
      <c r="C309" s="415"/>
      <c r="D309" s="415"/>
      <c r="E309" s="415"/>
      <c r="F309" s="415"/>
      <c r="G309" s="415"/>
      <c r="H309" s="415"/>
      <c r="N309" s="416"/>
      <c r="O309" s="416"/>
      <c r="P309" s="416"/>
      <c r="Q309" s="416"/>
      <c r="R309" s="416"/>
      <c r="Y309" s="416"/>
      <c r="Z309" s="416"/>
      <c r="AA309" s="416"/>
      <c r="AB309" s="416"/>
      <c r="AC309" s="416"/>
      <c r="AJ309" s="416"/>
      <c r="AK309" s="416"/>
      <c r="AL309" s="416"/>
      <c r="AM309" s="416"/>
      <c r="AN309" s="416"/>
      <c r="AU309" s="416"/>
      <c r="AV309" s="416"/>
      <c r="AW309" s="416"/>
      <c r="AX309" s="416"/>
      <c r="AY309" s="416"/>
      <c r="AZ309" s="416"/>
      <c r="BA309" s="416"/>
      <c r="BF309" s="416"/>
      <c r="BG309" s="416"/>
      <c r="BH309" s="416"/>
      <c r="BI309" s="513"/>
      <c r="BJ309" s="513"/>
      <c r="BK309" s="513"/>
      <c r="BL309" s="513"/>
      <c r="BM309" s="513"/>
      <c r="BN309" s="513"/>
      <c r="BO309" s="513"/>
      <c r="BP309" s="513"/>
      <c r="BQ309" s="513"/>
      <c r="BR309" s="513"/>
      <c r="BS309" s="513"/>
    </row>
    <row r="310" spans="3:71" ht="6.75" customHeight="1">
      <c r="C310" s="415"/>
      <c r="D310" s="415"/>
      <c r="E310" s="415"/>
      <c r="F310" s="415"/>
      <c r="G310" s="415"/>
      <c r="H310" s="415"/>
      <c r="N310" s="416"/>
      <c r="O310" s="416"/>
      <c r="P310" s="416"/>
      <c r="Q310" s="416"/>
      <c r="R310" s="416"/>
      <c r="Y310" s="416"/>
      <c r="Z310" s="416"/>
      <c r="AA310" s="416"/>
      <c r="AB310" s="416"/>
      <c r="AC310" s="416"/>
      <c r="AJ310" s="416"/>
      <c r="AK310" s="416"/>
      <c r="AL310" s="416"/>
      <c r="AM310" s="416"/>
      <c r="AN310" s="416"/>
      <c r="AU310" s="416"/>
      <c r="AV310" s="416"/>
      <c r="AW310" s="416"/>
      <c r="AX310" s="416"/>
      <c r="AY310" s="416"/>
      <c r="AZ310" s="416"/>
      <c r="BA310" s="416"/>
      <c r="BF310" s="416"/>
      <c r="BG310" s="416"/>
      <c r="BH310" s="416"/>
      <c r="BI310" s="513"/>
      <c r="BJ310" s="513"/>
      <c r="BK310" s="513"/>
      <c r="BL310" s="513"/>
      <c r="BM310" s="513"/>
      <c r="BN310" s="513"/>
      <c r="BO310" s="513"/>
      <c r="BP310" s="513"/>
      <c r="BQ310" s="513"/>
      <c r="BR310" s="513"/>
      <c r="BS310" s="513"/>
    </row>
    <row r="311" spans="3:71" ht="6.75" customHeight="1">
      <c r="C311" s="415"/>
      <c r="D311" s="415"/>
      <c r="E311" s="415"/>
      <c r="F311" s="415"/>
      <c r="G311" s="415"/>
      <c r="H311" s="415"/>
      <c r="N311" s="416"/>
      <c r="O311" s="416"/>
      <c r="P311" s="416"/>
      <c r="Q311" s="416"/>
      <c r="R311" s="416"/>
      <c r="Y311" s="416"/>
      <c r="Z311" s="416"/>
      <c r="AA311" s="416"/>
      <c r="AB311" s="416"/>
      <c r="AC311" s="416"/>
      <c r="AJ311" s="416"/>
      <c r="AK311" s="416"/>
      <c r="AL311" s="416"/>
      <c r="AM311" s="416"/>
      <c r="AN311" s="416"/>
      <c r="AU311" s="416"/>
      <c r="AV311" s="416"/>
      <c r="AW311" s="416"/>
      <c r="AX311" s="416"/>
      <c r="AY311" s="416"/>
      <c r="AZ311" s="416"/>
      <c r="BA311" s="416"/>
      <c r="BF311" s="416"/>
      <c r="BG311" s="416"/>
      <c r="BH311" s="416"/>
      <c r="BI311" s="513"/>
      <c r="BJ311" s="513"/>
      <c r="BK311" s="513"/>
      <c r="BL311" s="513"/>
      <c r="BM311" s="513"/>
      <c r="BN311" s="513"/>
      <c r="BO311" s="513"/>
      <c r="BP311" s="513"/>
      <c r="BQ311" s="513"/>
      <c r="BR311" s="513"/>
      <c r="BS311" s="513"/>
    </row>
    <row r="312" spans="3:71" ht="6.75" customHeight="1">
      <c r="C312" s="415"/>
      <c r="D312" s="415"/>
      <c r="E312" s="415"/>
      <c r="F312" s="415"/>
      <c r="G312" s="415"/>
      <c r="H312" s="415"/>
      <c r="N312" s="416"/>
      <c r="O312" s="416"/>
      <c r="P312" s="416"/>
      <c r="Q312" s="416"/>
      <c r="R312" s="416"/>
      <c r="Y312" s="416"/>
      <c r="Z312" s="416"/>
      <c r="AA312" s="416"/>
      <c r="AB312" s="416"/>
      <c r="AC312" s="416"/>
      <c r="AJ312" s="416"/>
      <c r="AK312" s="416"/>
      <c r="AL312" s="416"/>
      <c r="AM312" s="416"/>
      <c r="AN312" s="416"/>
      <c r="AU312" s="416"/>
      <c r="AV312" s="416"/>
      <c r="AW312" s="416"/>
      <c r="AX312" s="416"/>
      <c r="AY312" s="416"/>
      <c r="AZ312" s="416"/>
      <c r="BA312" s="416"/>
      <c r="BF312" s="416"/>
      <c r="BG312" s="416"/>
      <c r="BH312" s="416"/>
      <c r="BI312" s="513"/>
      <c r="BJ312" s="513"/>
      <c r="BK312" s="513"/>
      <c r="BL312" s="513"/>
      <c r="BM312" s="513"/>
      <c r="BN312" s="513"/>
      <c r="BO312" s="513"/>
      <c r="BP312" s="513"/>
      <c r="BQ312" s="513"/>
      <c r="BR312" s="513"/>
      <c r="BS312" s="513"/>
    </row>
    <row r="313" spans="3:71" ht="6.75" customHeight="1">
      <c r="C313" s="770" t="s">
        <v>1523</v>
      </c>
      <c r="D313" s="771"/>
      <c r="E313" s="771"/>
      <c r="F313" s="771"/>
      <c r="G313" s="771"/>
      <c r="H313" s="771"/>
      <c r="I313" s="771"/>
      <c r="J313" s="771"/>
      <c r="K313" s="771"/>
      <c r="L313" s="771"/>
      <c r="M313" s="771"/>
      <c r="N313" s="771"/>
      <c r="O313" s="771"/>
      <c r="P313" s="771"/>
      <c r="Q313" s="771"/>
      <c r="R313" s="771"/>
      <c r="S313" s="771"/>
      <c r="T313" s="771"/>
      <c r="U313" s="771"/>
      <c r="V313" s="771"/>
      <c r="W313" s="771"/>
      <c r="X313" s="771"/>
      <c r="Y313" s="771"/>
      <c r="Z313" s="771"/>
      <c r="AA313" s="771"/>
      <c r="AB313" s="771"/>
      <c r="AC313" s="771"/>
      <c r="AD313" s="771"/>
      <c r="AE313" s="771"/>
      <c r="AF313" s="771"/>
      <c r="AG313" s="771"/>
      <c r="AH313" s="771"/>
      <c r="AI313" s="771"/>
      <c r="AJ313" s="771"/>
      <c r="AK313" s="771"/>
      <c r="AL313" s="771"/>
      <c r="AM313" s="771"/>
      <c r="AN313" s="771"/>
      <c r="AO313" s="771"/>
      <c r="AP313" s="771"/>
      <c r="AQ313" s="771"/>
      <c r="AR313" s="771"/>
      <c r="AS313" s="771"/>
      <c r="AT313" s="771"/>
      <c r="AU313" s="771"/>
      <c r="AV313" s="771"/>
      <c r="AW313" s="771"/>
      <c r="AX313" s="771"/>
      <c r="AY313" s="771"/>
      <c r="AZ313" s="771"/>
      <c r="BA313" s="771"/>
      <c r="BB313" s="771"/>
      <c r="BC313" s="771"/>
      <c r="BD313" s="771"/>
      <c r="BE313" s="771"/>
      <c r="BF313" s="771"/>
      <c r="BG313" s="771"/>
      <c r="BH313" s="771"/>
      <c r="BI313" s="771"/>
      <c r="BJ313" s="771"/>
      <c r="BK313" s="771"/>
      <c r="BL313" s="771"/>
      <c r="BM313" s="771"/>
      <c r="BN313" s="771"/>
      <c r="BO313" s="771"/>
      <c r="BP313" s="771"/>
      <c r="BQ313" s="772"/>
    </row>
    <row r="314" spans="3:71" ht="6.75" customHeight="1">
      <c r="C314" s="773"/>
      <c r="D314" s="774"/>
      <c r="E314" s="774"/>
      <c r="F314" s="774"/>
      <c r="G314" s="774"/>
      <c r="H314" s="774"/>
      <c r="I314" s="774"/>
      <c r="J314" s="774"/>
      <c r="K314" s="774"/>
      <c r="L314" s="774"/>
      <c r="M314" s="774"/>
      <c r="N314" s="774"/>
      <c r="O314" s="774"/>
      <c r="P314" s="774"/>
      <c r="Q314" s="774"/>
      <c r="R314" s="774"/>
      <c r="S314" s="774"/>
      <c r="T314" s="774"/>
      <c r="U314" s="774"/>
      <c r="V314" s="774"/>
      <c r="W314" s="774"/>
      <c r="X314" s="774"/>
      <c r="Y314" s="774"/>
      <c r="Z314" s="774"/>
      <c r="AA314" s="774"/>
      <c r="AB314" s="774"/>
      <c r="AC314" s="774"/>
      <c r="AD314" s="774"/>
      <c r="AE314" s="774"/>
      <c r="AF314" s="774"/>
      <c r="AG314" s="774"/>
      <c r="AH314" s="774"/>
      <c r="AI314" s="774"/>
      <c r="AJ314" s="774"/>
      <c r="AK314" s="774"/>
      <c r="AL314" s="774"/>
      <c r="AM314" s="774"/>
      <c r="AN314" s="774"/>
      <c r="AO314" s="774"/>
      <c r="AP314" s="774"/>
      <c r="AQ314" s="774"/>
      <c r="AR314" s="774"/>
      <c r="AS314" s="774"/>
      <c r="AT314" s="774"/>
      <c r="AU314" s="774"/>
      <c r="AV314" s="774"/>
      <c r="AW314" s="774"/>
      <c r="AX314" s="774"/>
      <c r="AY314" s="774"/>
      <c r="AZ314" s="774"/>
      <c r="BA314" s="774"/>
      <c r="BB314" s="774"/>
      <c r="BC314" s="774"/>
      <c r="BD314" s="774"/>
      <c r="BE314" s="774"/>
      <c r="BF314" s="774"/>
      <c r="BG314" s="774"/>
      <c r="BH314" s="774"/>
      <c r="BI314" s="774"/>
      <c r="BJ314" s="774"/>
      <c r="BK314" s="774"/>
      <c r="BL314" s="774"/>
      <c r="BM314" s="774"/>
      <c r="BN314" s="774"/>
      <c r="BO314" s="774"/>
      <c r="BP314" s="774"/>
      <c r="BQ314" s="775"/>
    </row>
    <row r="315" spans="3:71" ht="6.75" customHeight="1">
      <c r="C315" s="773"/>
      <c r="D315" s="774"/>
      <c r="E315" s="774"/>
      <c r="F315" s="774"/>
      <c r="G315" s="774"/>
      <c r="H315" s="774"/>
      <c r="I315" s="774"/>
      <c r="J315" s="774"/>
      <c r="K315" s="774"/>
      <c r="L315" s="774"/>
      <c r="M315" s="774"/>
      <c r="N315" s="774"/>
      <c r="O315" s="774"/>
      <c r="P315" s="774"/>
      <c r="Q315" s="774"/>
      <c r="R315" s="774"/>
      <c r="S315" s="774"/>
      <c r="T315" s="774"/>
      <c r="U315" s="774"/>
      <c r="V315" s="774"/>
      <c r="W315" s="774"/>
      <c r="X315" s="774"/>
      <c r="Y315" s="774"/>
      <c r="Z315" s="774"/>
      <c r="AA315" s="774"/>
      <c r="AB315" s="774"/>
      <c r="AC315" s="774"/>
      <c r="AD315" s="774"/>
      <c r="AE315" s="774"/>
      <c r="AF315" s="774"/>
      <c r="AG315" s="774"/>
      <c r="AH315" s="774"/>
      <c r="AI315" s="774"/>
      <c r="AJ315" s="774"/>
      <c r="AK315" s="774"/>
      <c r="AL315" s="774"/>
      <c r="AM315" s="774"/>
      <c r="AN315" s="774"/>
      <c r="AO315" s="774"/>
      <c r="AP315" s="774"/>
      <c r="AQ315" s="774"/>
      <c r="AR315" s="774"/>
      <c r="AS315" s="774"/>
      <c r="AT315" s="774"/>
      <c r="AU315" s="774"/>
      <c r="AV315" s="774"/>
      <c r="AW315" s="774"/>
      <c r="AX315" s="774"/>
      <c r="AY315" s="774"/>
      <c r="AZ315" s="774"/>
      <c r="BA315" s="774"/>
      <c r="BB315" s="774"/>
      <c r="BC315" s="774"/>
      <c r="BD315" s="774"/>
      <c r="BE315" s="774"/>
      <c r="BF315" s="774"/>
      <c r="BG315" s="774"/>
      <c r="BH315" s="774"/>
      <c r="BI315" s="774"/>
      <c r="BJ315" s="774"/>
      <c r="BK315" s="774"/>
      <c r="BL315" s="774"/>
      <c r="BM315" s="774"/>
      <c r="BN315" s="774"/>
      <c r="BO315" s="774"/>
      <c r="BP315" s="774"/>
      <c r="BQ315" s="775"/>
    </row>
    <row r="316" spans="3:71" ht="6.75" customHeight="1">
      <c r="C316" s="773"/>
      <c r="D316" s="774"/>
      <c r="E316" s="774"/>
      <c r="F316" s="774"/>
      <c r="G316" s="774"/>
      <c r="H316" s="774"/>
      <c r="I316" s="774"/>
      <c r="J316" s="774"/>
      <c r="K316" s="774"/>
      <c r="L316" s="774"/>
      <c r="M316" s="774"/>
      <c r="N316" s="774"/>
      <c r="O316" s="774"/>
      <c r="P316" s="774"/>
      <c r="Q316" s="774"/>
      <c r="R316" s="774"/>
      <c r="S316" s="774"/>
      <c r="T316" s="774"/>
      <c r="U316" s="774"/>
      <c r="V316" s="774"/>
      <c r="W316" s="774"/>
      <c r="X316" s="774"/>
      <c r="Y316" s="774"/>
      <c r="Z316" s="774"/>
      <c r="AA316" s="774"/>
      <c r="AB316" s="774"/>
      <c r="AC316" s="774"/>
      <c r="AD316" s="774"/>
      <c r="AE316" s="774"/>
      <c r="AF316" s="774"/>
      <c r="AG316" s="774"/>
      <c r="AH316" s="774"/>
      <c r="AI316" s="774"/>
      <c r="AJ316" s="774"/>
      <c r="AK316" s="774"/>
      <c r="AL316" s="774"/>
      <c r="AM316" s="774"/>
      <c r="AN316" s="774"/>
      <c r="AO316" s="774"/>
      <c r="AP316" s="774"/>
      <c r="AQ316" s="774"/>
      <c r="AR316" s="774"/>
      <c r="AS316" s="774"/>
      <c r="AT316" s="774"/>
      <c r="AU316" s="774"/>
      <c r="AV316" s="774"/>
      <c r="AW316" s="774"/>
      <c r="AX316" s="774"/>
      <c r="AY316" s="774"/>
      <c r="AZ316" s="774"/>
      <c r="BA316" s="774"/>
      <c r="BB316" s="774"/>
      <c r="BC316" s="774"/>
      <c r="BD316" s="774"/>
      <c r="BE316" s="774"/>
      <c r="BF316" s="774"/>
      <c r="BG316" s="774"/>
      <c r="BH316" s="774"/>
      <c r="BI316" s="774"/>
      <c r="BJ316" s="774"/>
      <c r="BK316" s="774"/>
      <c r="BL316" s="774"/>
      <c r="BM316" s="774"/>
      <c r="BN316" s="774"/>
      <c r="BO316" s="774"/>
      <c r="BP316" s="774"/>
      <c r="BQ316" s="775"/>
    </row>
    <row r="317" spans="3:71" ht="6.75" customHeight="1">
      <c r="C317" s="773"/>
      <c r="D317" s="774"/>
      <c r="E317" s="774"/>
      <c r="F317" s="774"/>
      <c r="G317" s="774"/>
      <c r="H317" s="774"/>
      <c r="I317" s="774"/>
      <c r="J317" s="774"/>
      <c r="K317" s="774"/>
      <c r="L317" s="774"/>
      <c r="M317" s="774"/>
      <c r="N317" s="774"/>
      <c r="O317" s="774"/>
      <c r="P317" s="774"/>
      <c r="Q317" s="774"/>
      <c r="R317" s="774"/>
      <c r="S317" s="774"/>
      <c r="T317" s="774"/>
      <c r="U317" s="774"/>
      <c r="V317" s="774"/>
      <c r="W317" s="774"/>
      <c r="X317" s="774"/>
      <c r="Y317" s="774"/>
      <c r="Z317" s="774"/>
      <c r="AA317" s="774"/>
      <c r="AB317" s="774"/>
      <c r="AC317" s="774"/>
      <c r="AD317" s="774"/>
      <c r="AE317" s="774"/>
      <c r="AF317" s="774"/>
      <c r="AG317" s="774"/>
      <c r="AH317" s="774"/>
      <c r="AI317" s="774"/>
      <c r="AJ317" s="774"/>
      <c r="AK317" s="774"/>
      <c r="AL317" s="774"/>
      <c r="AM317" s="774"/>
      <c r="AN317" s="774"/>
      <c r="AO317" s="774"/>
      <c r="AP317" s="774"/>
      <c r="AQ317" s="774"/>
      <c r="AR317" s="774"/>
      <c r="AS317" s="774"/>
      <c r="AT317" s="774"/>
      <c r="AU317" s="774"/>
      <c r="AV317" s="774"/>
      <c r="AW317" s="774"/>
      <c r="AX317" s="774"/>
      <c r="AY317" s="774"/>
      <c r="AZ317" s="774"/>
      <c r="BA317" s="774"/>
      <c r="BB317" s="774"/>
      <c r="BC317" s="774"/>
      <c r="BD317" s="774"/>
      <c r="BE317" s="774"/>
      <c r="BF317" s="774"/>
      <c r="BG317" s="774"/>
      <c r="BH317" s="774"/>
      <c r="BI317" s="774"/>
      <c r="BJ317" s="774"/>
      <c r="BK317" s="774"/>
      <c r="BL317" s="774"/>
      <c r="BM317" s="774"/>
      <c r="BN317" s="774"/>
      <c r="BO317" s="774"/>
      <c r="BP317" s="774"/>
      <c r="BQ317" s="775"/>
    </row>
    <row r="318" spans="3:71" ht="6.75" customHeight="1">
      <c r="C318" s="773"/>
      <c r="D318" s="774"/>
      <c r="E318" s="774"/>
      <c r="F318" s="774"/>
      <c r="G318" s="774"/>
      <c r="H318" s="774"/>
      <c r="I318" s="774"/>
      <c r="J318" s="774"/>
      <c r="K318" s="774"/>
      <c r="L318" s="774"/>
      <c r="M318" s="774"/>
      <c r="N318" s="774"/>
      <c r="O318" s="774"/>
      <c r="P318" s="774"/>
      <c r="Q318" s="774"/>
      <c r="R318" s="774"/>
      <c r="S318" s="774"/>
      <c r="T318" s="774"/>
      <c r="U318" s="774"/>
      <c r="V318" s="774"/>
      <c r="W318" s="774"/>
      <c r="X318" s="774"/>
      <c r="Y318" s="774"/>
      <c r="Z318" s="774"/>
      <c r="AA318" s="774"/>
      <c r="AB318" s="774"/>
      <c r="AC318" s="774"/>
      <c r="AD318" s="774"/>
      <c r="AE318" s="774"/>
      <c r="AF318" s="774"/>
      <c r="AG318" s="774"/>
      <c r="AH318" s="774"/>
      <c r="AI318" s="774"/>
      <c r="AJ318" s="774"/>
      <c r="AK318" s="774"/>
      <c r="AL318" s="774"/>
      <c r="AM318" s="774"/>
      <c r="AN318" s="774"/>
      <c r="AO318" s="774"/>
      <c r="AP318" s="774"/>
      <c r="AQ318" s="774"/>
      <c r="AR318" s="774"/>
      <c r="AS318" s="774"/>
      <c r="AT318" s="774"/>
      <c r="AU318" s="774"/>
      <c r="AV318" s="774"/>
      <c r="AW318" s="774"/>
      <c r="AX318" s="774"/>
      <c r="AY318" s="774"/>
      <c r="AZ318" s="774"/>
      <c r="BA318" s="774"/>
      <c r="BB318" s="774"/>
      <c r="BC318" s="774"/>
      <c r="BD318" s="774"/>
      <c r="BE318" s="774"/>
      <c r="BF318" s="774"/>
      <c r="BG318" s="774"/>
      <c r="BH318" s="774"/>
      <c r="BI318" s="774"/>
      <c r="BJ318" s="774"/>
      <c r="BK318" s="774"/>
      <c r="BL318" s="774"/>
      <c r="BM318" s="774"/>
      <c r="BN318" s="774"/>
      <c r="BO318" s="774"/>
      <c r="BP318" s="774"/>
      <c r="BQ318" s="775"/>
    </row>
    <row r="319" spans="3:71" ht="6.75" customHeight="1">
      <c r="C319" s="773"/>
      <c r="D319" s="774"/>
      <c r="E319" s="774"/>
      <c r="F319" s="774"/>
      <c r="G319" s="774"/>
      <c r="H319" s="774"/>
      <c r="I319" s="774"/>
      <c r="J319" s="774"/>
      <c r="K319" s="774"/>
      <c r="L319" s="774"/>
      <c r="M319" s="774"/>
      <c r="N319" s="774"/>
      <c r="O319" s="774"/>
      <c r="P319" s="774"/>
      <c r="Q319" s="774"/>
      <c r="R319" s="774"/>
      <c r="S319" s="774"/>
      <c r="T319" s="774"/>
      <c r="U319" s="774"/>
      <c r="V319" s="774"/>
      <c r="W319" s="774"/>
      <c r="X319" s="774"/>
      <c r="Y319" s="774"/>
      <c r="Z319" s="774"/>
      <c r="AA319" s="774"/>
      <c r="AB319" s="774"/>
      <c r="AC319" s="774"/>
      <c r="AD319" s="774"/>
      <c r="AE319" s="774"/>
      <c r="AF319" s="774"/>
      <c r="AG319" s="774"/>
      <c r="AH319" s="774"/>
      <c r="AI319" s="774"/>
      <c r="AJ319" s="774"/>
      <c r="AK319" s="774"/>
      <c r="AL319" s="774"/>
      <c r="AM319" s="774"/>
      <c r="AN319" s="774"/>
      <c r="AO319" s="774"/>
      <c r="AP319" s="774"/>
      <c r="AQ319" s="774"/>
      <c r="AR319" s="774"/>
      <c r="AS319" s="774"/>
      <c r="AT319" s="774"/>
      <c r="AU319" s="774"/>
      <c r="AV319" s="774"/>
      <c r="AW319" s="774"/>
      <c r="AX319" s="774"/>
      <c r="AY319" s="774"/>
      <c r="AZ319" s="774"/>
      <c r="BA319" s="774"/>
      <c r="BB319" s="774"/>
      <c r="BC319" s="774"/>
      <c r="BD319" s="774"/>
      <c r="BE319" s="774"/>
      <c r="BF319" s="774"/>
      <c r="BG319" s="774"/>
      <c r="BH319" s="774"/>
      <c r="BI319" s="774"/>
      <c r="BJ319" s="774"/>
      <c r="BK319" s="774"/>
      <c r="BL319" s="774"/>
      <c r="BM319" s="774"/>
      <c r="BN319" s="774"/>
      <c r="BO319" s="774"/>
      <c r="BP319" s="774"/>
      <c r="BQ319" s="775"/>
    </row>
    <row r="320" spans="3:71" ht="2.25" customHeight="1">
      <c r="C320" s="773"/>
      <c r="D320" s="774"/>
      <c r="E320" s="774"/>
      <c r="F320" s="774"/>
      <c r="G320" s="774"/>
      <c r="H320" s="774"/>
      <c r="I320" s="774"/>
      <c r="J320" s="774"/>
      <c r="K320" s="774"/>
      <c r="L320" s="774"/>
      <c r="M320" s="774"/>
      <c r="N320" s="774"/>
      <c r="O320" s="774"/>
      <c r="P320" s="774"/>
      <c r="Q320" s="774"/>
      <c r="R320" s="774"/>
      <c r="S320" s="774"/>
      <c r="T320" s="774"/>
      <c r="U320" s="774"/>
      <c r="V320" s="774"/>
      <c r="W320" s="774"/>
      <c r="X320" s="774"/>
      <c r="Y320" s="774"/>
      <c r="Z320" s="774"/>
      <c r="AA320" s="774"/>
      <c r="AB320" s="774"/>
      <c r="AC320" s="774"/>
      <c r="AD320" s="774"/>
      <c r="AE320" s="774"/>
      <c r="AF320" s="774"/>
      <c r="AG320" s="774"/>
      <c r="AH320" s="774"/>
      <c r="AI320" s="774"/>
      <c r="AJ320" s="774"/>
      <c r="AK320" s="774"/>
      <c r="AL320" s="774"/>
      <c r="AM320" s="774"/>
      <c r="AN320" s="774"/>
      <c r="AO320" s="774"/>
      <c r="AP320" s="774"/>
      <c r="AQ320" s="774"/>
      <c r="AR320" s="774"/>
      <c r="AS320" s="774"/>
      <c r="AT320" s="774"/>
      <c r="AU320" s="774"/>
      <c r="AV320" s="774"/>
      <c r="AW320" s="774"/>
      <c r="AX320" s="774"/>
      <c r="AY320" s="774"/>
      <c r="AZ320" s="774"/>
      <c r="BA320" s="774"/>
      <c r="BB320" s="774"/>
      <c r="BC320" s="774"/>
      <c r="BD320" s="774"/>
      <c r="BE320" s="774"/>
      <c r="BF320" s="774"/>
      <c r="BG320" s="774"/>
      <c r="BH320" s="774"/>
      <c r="BI320" s="774"/>
      <c r="BJ320" s="774"/>
      <c r="BK320" s="774"/>
      <c r="BL320" s="774"/>
      <c r="BM320" s="774"/>
      <c r="BN320" s="774"/>
      <c r="BO320" s="774"/>
      <c r="BP320" s="774"/>
      <c r="BQ320" s="775"/>
    </row>
    <row r="321" spans="3:71" ht="6.75" customHeight="1">
      <c r="C321" s="776"/>
      <c r="D321" s="777"/>
      <c r="E321" s="777"/>
      <c r="F321" s="777"/>
      <c r="G321" s="777"/>
      <c r="H321" s="777"/>
      <c r="I321" s="777"/>
      <c r="J321" s="777"/>
      <c r="K321" s="777"/>
      <c r="L321" s="777"/>
      <c r="M321" s="777"/>
      <c r="N321" s="777"/>
      <c r="O321" s="777"/>
      <c r="P321" s="777"/>
      <c r="Q321" s="777"/>
      <c r="R321" s="777"/>
      <c r="S321" s="777"/>
      <c r="T321" s="777"/>
      <c r="U321" s="777"/>
      <c r="V321" s="777"/>
      <c r="W321" s="777"/>
      <c r="X321" s="777"/>
      <c r="Y321" s="777"/>
      <c r="Z321" s="777"/>
      <c r="AA321" s="777"/>
      <c r="AB321" s="777"/>
      <c r="AC321" s="777"/>
      <c r="AD321" s="777"/>
      <c r="AE321" s="777"/>
      <c r="AF321" s="777"/>
      <c r="AG321" s="777"/>
      <c r="AH321" s="777"/>
      <c r="AI321" s="777"/>
      <c r="AJ321" s="777"/>
      <c r="AK321" s="777"/>
      <c r="AL321" s="777"/>
      <c r="AM321" s="777"/>
      <c r="AN321" s="777"/>
      <c r="AO321" s="777"/>
      <c r="AP321" s="777"/>
      <c r="AQ321" s="777"/>
      <c r="AR321" s="777"/>
      <c r="AS321" s="777"/>
      <c r="AT321" s="777"/>
      <c r="AU321" s="777"/>
      <c r="AV321" s="777"/>
      <c r="AW321" s="777"/>
      <c r="AX321" s="777"/>
      <c r="AY321" s="777"/>
      <c r="AZ321" s="777"/>
      <c r="BA321" s="777"/>
      <c r="BB321" s="777"/>
      <c r="BC321" s="777"/>
      <c r="BD321" s="777"/>
      <c r="BE321" s="777"/>
      <c r="BF321" s="777"/>
      <c r="BG321" s="777"/>
      <c r="BH321" s="777"/>
      <c r="BI321" s="777"/>
      <c r="BJ321" s="777"/>
      <c r="BK321" s="777"/>
      <c r="BL321" s="777"/>
      <c r="BM321" s="777"/>
      <c r="BN321" s="777"/>
      <c r="BO321" s="777"/>
      <c r="BP321" s="777"/>
      <c r="BQ321" s="778"/>
    </row>
    <row r="322" spans="3:71" ht="6.75" customHeight="1">
      <c r="C322" s="518"/>
      <c r="D322" s="351"/>
      <c r="E322" s="351"/>
      <c r="F322" s="351"/>
      <c r="G322" s="351"/>
      <c r="H322" s="351"/>
      <c r="I322" s="351"/>
      <c r="J322" s="351"/>
      <c r="K322" s="351"/>
      <c r="L322" s="351"/>
      <c r="M322" s="351"/>
      <c r="N322" s="351"/>
      <c r="O322" s="351"/>
      <c r="P322" s="351"/>
      <c r="Q322" s="351"/>
      <c r="R322" s="351"/>
      <c r="S322" s="351"/>
      <c r="T322" s="351"/>
      <c r="U322" s="351"/>
      <c r="V322" s="351"/>
      <c r="W322" s="351"/>
      <c r="X322" s="351"/>
      <c r="Y322" s="351"/>
      <c r="Z322" s="351"/>
      <c r="AA322" s="351"/>
      <c r="AB322" s="351"/>
      <c r="AC322" s="351"/>
      <c r="AD322" s="351"/>
      <c r="AE322" s="351"/>
      <c r="AF322" s="351"/>
      <c r="AG322" s="351"/>
      <c r="AH322" s="351"/>
      <c r="AI322" s="351"/>
      <c r="AJ322" s="351"/>
      <c r="AK322" s="351"/>
      <c r="AL322" s="351"/>
      <c r="AM322" s="351"/>
      <c r="AN322" s="351"/>
      <c r="AO322" s="351"/>
      <c r="AP322" s="351"/>
      <c r="AQ322" s="351"/>
      <c r="AR322" s="351"/>
      <c r="AS322" s="351"/>
      <c r="AT322" s="351"/>
      <c r="AU322" s="351"/>
      <c r="AV322" s="351"/>
      <c r="AW322" s="351"/>
      <c r="AX322" s="351"/>
      <c r="AY322" s="351"/>
      <c r="AZ322" s="351"/>
      <c r="BA322" s="351"/>
    </row>
    <row r="323" spans="3:71" ht="6.75" customHeight="1">
      <c r="C323" s="767" t="s">
        <v>258</v>
      </c>
      <c r="D323" s="767"/>
      <c r="E323" s="767"/>
      <c r="F323" s="767"/>
      <c r="G323" s="767"/>
      <c r="H323" s="767"/>
      <c r="I323" s="767"/>
      <c r="J323" s="767"/>
      <c r="K323" s="767"/>
      <c r="L323" s="767"/>
      <c r="M323" s="767"/>
      <c r="N323" s="767"/>
      <c r="O323" s="767"/>
      <c r="P323" s="767"/>
      <c r="Q323" s="767"/>
      <c r="R323" s="767"/>
      <c r="S323" s="767"/>
      <c r="T323" s="767"/>
      <c r="U323" s="767"/>
      <c r="V323" s="767"/>
      <c r="W323" s="767"/>
      <c r="X323" s="767"/>
      <c r="Y323" s="767"/>
      <c r="Z323" s="767"/>
      <c r="AA323" s="767"/>
      <c r="AB323" s="767"/>
      <c r="AC323" s="767"/>
      <c r="AD323" s="767"/>
      <c r="AE323" s="767"/>
      <c r="AF323" s="767"/>
      <c r="AG323" s="661">
        <f>+'INFO CLIENTE'!B14</f>
        <v>0</v>
      </c>
      <c r="AH323" s="661"/>
      <c r="AI323" s="661"/>
      <c r="AJ323" s="661"/>
      <c r="AK323" s="661"/>
      <c r="AL323" s="661"/>
      <c r="AM323" s="661"/>
      <c r="AN323" s="661"/>
      <c r="AO323" s="661"/>
      <c r="AP323" s="661"/>
      <c r="AQ323" s="661"/>
      <c r="AR323" s="661"/>
      <c r="AS323" s="661"/>
      <c r="AT323" s="661"/>
      <c r="AU323" s="661"/>
      <c r="AV323" s="661"/>
      <c r="AW323" s="661"/>
      <c r="AX323" s="661"/>
      <c r="AY323" s="661"/>
      <c r="AZ323" s="661"/>
      <c r="BA323" s="661"/>
      <c r="BB323" s="661"/>
      <c r="BC323" s="661"/>
      <c r="BD323" s="661"/>
      <c r="BE323" s="661"/>
      <c r="BF323" s="661"/>
      <c r="BG323" s="661"/>
      <c r="BH323" s="661"/>
      <c r="BI323" s="661"/>
      <c r="BJ323" s="661"/>
      <c r="BK323" s="661"/>
      <c r="BL323" s="661"/>
      <c r="BM323" s="661"/>
      <c r="BN323" s="661"/>
      <c r="BO323" s="661"/>
      <c r="BP323" s="661"/>
      <c r="BQ323" s="661"/>
      <c r="BR323" s="661"/>
      <c r="BS323" s="661"/>
    </row>
    <row r="324" spans="3:71" ht="6.75" customHeight="1">
      <c r="C324" s="767"/>
      <c r="D324" s="767"/>
      <c r="E324" s="767"/>
      <c r="F324" s="767"/>
      <c r="G324" s="767"/>
      <c r="H324" s="767"/>
      <c r="I324" s="767"/>
      <c r="J324" s="767"/>
      <c r="K324" s="767"/>
      <c r="L324" s="767"/>
      <c r="M324" s="767"/>
      <c r="N324" s="767"/>
      <c r="O324" s="767"/>
      <c r="P324" s="767"/>
      <c r="Q324" s="767"/>
      <c r="R324" s="767"/>
      <c r="S324" s="767"/>
      <c r="T324" s="767"/>
      <c r="U324" s="767"/>
      <c r="V324" s="767"/>
      <c r="W324" s="767"/>
      <c r="X324" s="767"/>
      <c r="Y324" s="767"/>
      <c r="Z324" s="767"/>
      <c r="AA324" s="767"/>
      <c r="AB324" s="767"/>
      <c r="AC324" s="767"/>
      <c r="AD324" s="767"/>
      <c r="AE324" s="767"/>
      <c r="AF324" s="767"/>
      <c r="AG324" s="662"/>
      <c r="AH324" s="662"/>
      <c r="AI324" s="662"/>
      <c r="AJ324" s="662"/>
      <c r="AK324" s="662"/>
      <c r="AL324" s="662"/>
      <c r="AM324" s="662"/>
      <c r="AN324" s="662"/>
      <c r="AO324" s="662"/>
      <c r="AP324" s="662"/>
      <c r="AQ324" s="662"/>
      <c r="AR324" s="662"/>
      <c r="AS324" s="662"/>
      <c r="AT324" s="662"/>
      <c r="AU324" s="662"/>
      <c r="AV324" s="662"/>
      <c r="AW324" s="662"/>
      <c r="AX324" s="662"/>
      <c r="AY324" s="662"/>
      <c r="AZ324" s="662"/>
      <c r="BA324" s="662"/>
      <c r="BB324" s="662"/>
      <c r="BC324" s="662"/>
      <c r="BD324" s="662"/>
      <c r="BE324" s="662"/>
      <c r="BF324" s="662"/>
      <c r="BG324" s="662"/>
      <c r="BH324" s="662"/>
      <c r="BI324" s="662"/>
      <c r="BJ324" s="662"/>
      <c r="BK324" s="662"/>
      <c r="BL324" s="662"/>
      <c r="BM324" s="662"/>
      <c r="BN324" s="662"/>
      <c r="BO324" s="662"/>
      <c r="BP324" s="662"/>
      <c r="BQ324" s="662"/>
      <c r="BR324" s="662"/>
      <c r="BS324" s="662"/>
    </row>
    <row r="325" spans="3:71" ht="6.75" customHeight="1">
      <c r="C325" s="351"/>
      <c r="D325" s="351"/>
      <c r="E325" s="351"/>
      <c r="F325" s="351"/>
      <c r="G325" s="351"/>
      <c r="H325" s="351"/>
      <c r="I325" s="351"/>
      <c r="J325" s="351"/>
      <c r="K325" s="351"/>
      <c r="L325" s="351"/>
      <c r="M325" s="351"/>
      <c r="N325" s="351"/>
      <c r="O325" s="351"/>
      <c r="P325" s="351"/>
      <c r="Q325" s="351"/>
      <c r="R325" s="351"/>
      <c r="S325" s="351"/>
      <c r="T325" s="351"/>
      <c r="U325" s="351"/>
      <c r="V325" s="351"/>
      <c r="W325" s="351"/>
      <c r="X325" s="351"/>
      <c r="Y325" s="351"/>
      <c r="Z325" s="351"/>
      <c r="AA325" s="351"/>
      <c r="AB325" s="351"/>
      <c r="AC325" s="351"/>
      <c r="AD325" s="351"/>
      <c r="AE325" s="351"/>
      <c r="AF325" s="351"/>
      <c r="AG325" s="351"/>
      <c r="AH325" s="351"/>
      <c r="AI325" s="351"/>
      <c r="AJ325" s="351"/>
      <c r="AK325" s="351"/>
      <c r="AL325" s="351"/>
      <c r="AM325" s="351"/>
      <c r="AN325" s="351"/>
      <c r="AO325" s="351"/>
      <c r="AP325" s="351"/>
      <c r="AQ325" s="351"/>
      <c r="AR325" s="351"/>
      <c r="AS325" s="351"/>
      <c r="AT325" s="351"/>
      <c r="AU325" s="351"/>
      <c r="AV325" s="351"/>
      <c r="AW325" s="351"/>
      <c r="AX325" s="351"/>
      <c r="AY325" s="351"/>
      <c r="AZ325" s="351"/>
      <c r="BA325" s="351"/>
      <c r="BB325" s="351"/>
      <c r="BC325" s="351"/>
      <c r="BD325" s="351"/>
      <c r="BE325" s="351"/>
      <c r="BF325" s="351"/>
      <c r="BG325" s="351"/>
      <c r="BH325" s="351"/>
      <c r="BI325" s="351"/>
      <c r="BJ325" s="351"/>
      <c r="BK325" s="351"/>
      <c r="BL325" s="351"/>
      <c r="BM325" s="351"/>
      <c r="BN325" s="351"/>
      <c r="BO325" s="351"/>
      <c r="BP325" s="351"/>
      <c r="BQ325" s="351"/>
      <c r="BR325" s="351"/>
      <c r="BS325" s="351"/>
    </row>
    <row r="326" spans="3:71" ht="6.75" customHeight="1">
      <c r="C326" s="351"/>
      <c r="D326" s="351"/>
      <c r="E326" s="351"/>
      <c r="F326" s="351"/>
      <c r="G326" s="351"/>
      <c r="H326" s="351"/>
      <c r="I326" s="351"/>
      <c r="J326" s="351"/>
      <c r="K326" s="351"/>
      <c r="L326" s="351"/>
      <c r="M326" s="351"/>
      <c r="N326" s="351"/>
      <c r="O326" s="351"/>
      <c r="P326" s="351"/>
      <c r="Q326" s="351"/>
      <c r="R326" s="351"/>
      <c r="S326" s="351"/>
      <c r="T326" s="351"/>
      <c r="U326" s="351"/>
      <c r="V326" s="351"/>
      <c r="W326" s="351"/>
      <c r="X326" s="351"/>
      <c r="Y326" s="351"/>
      <c r="Z326" s="351"/>
      <c r="AA326" s="351"/>
      <c r="AB326" s="351"/>
      <c r="AC326" s="351"/>
      <c r="AD326" s="351"/>
      <c r="AE326" s="351"/>
      <c r="AF326" s="351"/>
      <c r="AG326" s="351"/>
      <c r="AH326" s="351"/>
      <c r="AI326" s="351"/>
      <c r="AJ326" s="351"/>
      <c r="AK326" s="351"/>
      <c r="AL326" s="351"/>
      <c r="AM326" s="351"/>
      <c r="AN326" s="351"/>
      <c r="AO326" s="351"/>
      <c r="AP326" s="351"/>
      <c r="AQ326" s="351"/>
      <c r="AR326" s="351"/>
      <c r="AS326" s="351"/>
      <c r="AT326" s="351"/>
      <c r="AU326" s="351"/>
      <c r="AV326" s="351"/>
      <c r="AW326" s="351"/>
      <c r="AX326" s="351"/>
      <c r="AY326" s="351"/>
      <c r="AZ326" s="351"/>
      <c r="BA326" s="351"/>
      <c r="BB326" s="351"/>
      <c r="BC326" s="351"/>
      <c r="BD326" s="351"/>
      <c r="BE326" s="351"/>
      <c r="BF326" s="351"/>
      <c r="BG326" s="351"/>
      <c r="BH326" s="351"/>
      <c r="BI326" s="351"/>
      <c r="BJ326" s="351"/>
      <c r="BK326" s="351"/>
      <c r="BL326" s="351"/>
      <c r="BM326" s="351"/>
      <c r="BN326" s="351"/>
      <c r="BO326" s="351"/>
      <c r="BP326" s="351"/>
      <c r="BQ326" s="351"/>
      <c r="BR326" s="351"/>
      <c r="BS326" s="351"/>
    </row>
    <row r="327" spans="3:71" ht="6.75" customHeight="1">
      <c r="C327" s="418"/>
      <c r="D327" s="661"/>
      <c r="E327" s="661"/>
      <c r="F327" s="661"/>
      <c r="G327" s="661"/>
      <c r="H327" s="661"/>
      <c r="I327" s="661"/>
      <c r="J327" s="661"/>
      <c r="K327" s="661"/>
      <c r="L327" s="661"/>
      <c r="M327" s="661"/>
      <c r="N327" s="661"/>
      <c r="O327" s="661"/>
      <c r="P327" s="661"/>
      <c r="Q327" s="661"/>
      <c r="R327" s="661"/>
      <c r="S327" s="661"/>
      <c r="T327" s="661"/>
      <c r="U327" s="661"/>
      <c r="V327" s="661"/>
      <c r="W327" s="661"/>
      <c r="X327" s="418"/>
      <c r="Y327" s="418"/>
      <c r="Z327" s="418"/>
      <c r="AA327" s="636"/>
      <c r="AB327" s="636"/>
      <c r="AC327" s="636"/>
      <c r="AD327" s="636"/>
      <c r="AE327" s="636"/>
      <c r="AF327" s="636"/>
      <c r="AG327" s="636"/>
      <c r="AH327" s="636"/>
      <c r="AI327" s="636"/>
      <c r="AJ327" s="636"/>
      <c r="AK327" s="636"/>
      <c r="AL327" s="636"/>
      <c r="AM327" s="636"/>
      <c r="AN327" s="636"/>
      <c r="AO327" s="636"/>
      <c r="AP327" s="636"/>
      <c r="AQ327" s="636"/>
      <c r="AR327" s="636"/>
      <c r="AS327" s="418"/>
      <c r="AT327" s="418"/>
      <c r="AU327" s="418"/>
      <c r="AV327" s="418"/>
      <c r="AW327" s="660"/>
      <c r="AX327" s="660"/>
      <c r="AY327" s="660"/>
      <c r="AZ327" s="660"/>
      <c r="BA327" s="660"/>
      <c r="BB327" s="660"/>
      <c r="BC327" s="660"/>
      <c r="BD327" s="660"/>
      <c r="BE327" s="660"/>
      <c r="BF327" s="660"/>
      <c r="BG327" s="660"/>
      <c r="BH327" s="660"/>
      <c r="BI327" s="660"/>
      <c r="BJ327" s="660"/>
      <c r="BK327" s="660"/>
      <c r="BL327" s="660"/>
      <c r="BM327" s="660"/>
      <c r="BN327" s="660"/>
      <c r="BO327" s="418"/>
      <c r="BP327" s="418"/>
      <c r="BQ327" s="418"/>
      <c r="BR327" s="351"/>
      <c r="BS327" s="351"/>
    </row>
    <row r="328" spans="3:71" ht="6.75" customHeight="1">
      <c r="C328" s="418"/>
      <c r="D328" s="661"/>
      <c r="E328" s="661"/>
      <c r="F328" s="661"/>
      <c r="G328" s="661"/>
      <c r="H328" s="661"/>
      <c r="I328" s="661"/>
      <c r="J328" s="661"/>
      <c r="K328" s="661"/>
      <c r="L328" s="661"/>
      <c r="M328" s="661"/>
      <c r="N328" s="661"/>
      <c r="O328" s="661"/>
      <c r="P328" s="661"/>
      <c r="Q328" s="661"/>
      <c r="R328" s="661"/>
      <c r="S328" s="661"/>
      <c r="T328" s="661"/>
      <c r="U328" s="661"/>
      <c r="V328" s="661"/>
      <c r="W328" s="661"/>
      <c r="X328" s="418"/>
      <c r="Y328" s="418"/>
      <c r="Z328" s="418"/>
      <c r="AA328" s="636"/>
      <c r="AB328" s="636"/>
      <c r="AC328" s="636"/>
      <c r="AD328" s="636"/>
      <c r="AE328" s="636"/>
      <c r="AF328" s="636"/>
      <c r="AG328" s="636"/>
      <c r="AH328" s="636"/>
      <c r="AI328" s="636"/>
      <c r="AJ328" s="636"/>
      <c r="AK328" s="636"/>
      <c r="AL328" s="636"/>
      <c r="AM328" s="636"/>
      <c r="AN328" s="636"/>
      <c r="AO328" s="636"/>
      <c r="AP328" s="636"/>
      <c r="AQ328" s="636"/>
      <c r="AR328" s="636"/>
      <c r="AS328" s="418"/>
      <c r="AT328" s="418"/>
      <c r="AU328" s="418"/>
      <c r="AV328" s="418"/>
      <c r="AW328" s="660"/>
      <c r="AX328" s="660"/>
      <c r="AY328" s="660"/>
      <c r="AZ328" s="660"/>
      <c r="BA328" s="660"/>
      <c r="BB328" s="660"/>
      <c r="BC328" s="660"/>
      <c r="BD328" s="660"/>
      <c r="BE328" s="660"/>
      <c r="BF328" s="660"/>
      <c r="BG328" s="660"/>
      <c r="BH328" s="660"/>
      <c r="BI328" s="660"/>
      <c r="BJ328" s="660"/>
      <c r="BK328" s="660"/>
      <c r="BL328" s="660"/>
      <c r="BM328" s="660"/>
      <c r="BN328" s="660"/>
      <c r="BO328" s="418"/>
      <c r="BP328" s="418"/>
      <c r="BQ328" s="418"/>
      <c r="BR328" s="351"/>
      <c r="BS328" s="351"/>
    </row>
    <row r="329" spans="3:71" ht="6.75" customHeight="1">
      <c r="C329" s="418"/>
      <c r="D329" s="661"/>
      <c r="E329" s="661"/>
      <c r="F329" s="661"/>
      <c r="G329" s="661"/>
      <c r="H329" s="661"/>
      <c r="I329" s="661"/>
      <c r="J329" s="661"/>
      <c r="K329" s="661"/>
      <c r="L329" s="661"/>
      <c r="M329" s="661"/>
      <c r="N329" s="661"/>
      <c r="O329" s="661"/>
      <c r="P329" s="661"/>
      <c r="Q329" s="661"/>
      <c r="R329" s="661"/>
      <c r="S329" s="661"/>
      <c r="T329" s="661"/>
      <c r="U329" s="661"/>
      <c r="V329" s="661"/>
      <c r="W329" s="661"/>
      <c r="X329" s="418"/>
      <c r="Y329" s="418"/>
      <c r="Z329" s="418"/>
      <c r="AA329" s="636"/>
      <c r="AB329" s="636"/>
      <c r="AC329" s="636"/>
      <c r="AD329" s="636"/>
      <c r="AE329" s="636"/>
      <c r="AF329" s="636"/>
      <c r="AG329" s="636"/>
      <c r="AH329" s="636"/>
      <c r="AI329" s="636"/>
      <c r="AJ329" s="636"/>
      <c r="AK329" s="636"/>
      <c r="AL329" s="636"/>
      <c r="AM329" s="636"/>
      <c r="AN329" s="636"/>
      <c r="AO329" s="636"/>
      <c r="AP329" s="636"/>
      <c r="AQ329" s="636"/>
      <c r="AR329" s="636"/>
      <c r="AS329" s="418"/>
      <c r="AT329" s="418"/>
      <c r="AU329" s="418"/>
      <c r="AV329" s="418"/>
      <c r="AW329" s="660"/>
      <c r="AX329" s="660"/>
      <c r="AY329" s="660"/>
      <c r="AZ329" s="660"/>
      <c r="BA329" s="660"/>
      <c r="BB329" s="660"/>
      <c r="BC329" s="660"/>
      <c r="BD329" s="660"/>
      <c r="BE329" s="660"/>
      <c r="BF329" s="660"/>
      <c r="BG329" s="660"/>
      <c r="BH329" s="660"/>
      <c r="BI329" s="660"/>
      <c r="BJ329" s="660"/>
      <c r="BK329" s="660"/>
      <c r="BL329" s="660"/>
      <c r="BM329" s="660"/>
      <c r="BN329" s="660"/>
      <c r="BO329" s="418"/>
      <c r="BP329" s="418"/>
      <c r="BQ329" s="418"/>
      <c r="BR329" s="351"/>
      <c r="BS329" s="351"/>
    </row>
    <row r="330" spans="3:71" ht="6.75" customHeight="1">
      <c r="C330" s="418"/>
      <c r="D330" s="661"/>
      <c r="E330" s="661"/>
      <c r="F330" s="661"/>
      <c r="G330" s="661"/>
      <c r="H330" s="661"/>
      <c r="I330" s="661"/>
      <c r="J330" s="661"/>
      <c r="K330" s="661"/>
      <c r="L330" s="661"/>
      <c r="M330" s="661"/>
      <c r="N330" s="661"/>
      <c r="O330" s="661"/>
      <c r="P330" s="661"/>
      <c r="Q330" s="661"/>
      <c r="R330" s="661"/>
      <c r="S330" s="661"/>
      <c r="T330" s="661"/>
      <c r="U330" s="661"/>
      <c r="V330" s="661"/>
      <c r="W330" s="661"/>
      <c r="X330" s="418"/>
      <c r="Y330" s="418"/>
      <c r="Z330" s="418"/>
      <c r="AA330" s="636"/>
      <c r="AB330" s="636"/>
      <c r="AC330" s="636"/>
      <c r="AD330" s="636"/>
      <c r="AE330" s="636"/>
      <c r="AF330" s="636"/>
      <c r="AG330" s="636"/>
      <c r="AH330" s="636"/>
      <c r="AI330" s="636"/>
      <c r="AJ330" s="636"/>
      <c r="AK330" s="636"/>
      <c r="AL330" s="636"/>
      <c r="AM330" s="636"/>
      <c r="AN330" s="636"/>
      <c r="AO330" s="636"/>
      <c r="AP330" s="636"/>
      <c r="AQ330" s="636"/>
      <c r="AR330" s="636"/>
      <c r="AS330" s="418"/>
      <c r="AT330" s="418"/>
      <c r="AU330" s="418"/>
      <c r="AV330" s="418"/>
      <c r="AW330" s="660"/>
      <c r="AX330" s="660"/>
      <c r="AY330" s="660"/>
      <c r="AZ330" s="660"/>
      <c r="BA330" s="660"/>
      <c r="BB330" s="660"/>
      <c r="BC330" s="660"/>
      <c r="BD330" s="660"/>
      <c r="BE330" s="660"/>
      <c r="BF330" s="660"/>
      <c r="BG330" s="660"/>
      <c r="BH330" s="660"/>
      <c r="BI330" s="660"/>
      <c r="BJ330" s="660"/>
      <c r="BK330" s="660"/>
      <c r="BL330" s="660"/>
      <c r="BM330" s="660"/>
      <c r="BN330" s="660"/>
      <c r="BO330" s="418"/>
      <c r="BP330" s="418"/>
      <c r="BQ330" s="418"/>
      <c r="BR330" s="351"/>
      <c r="BS330" s="351"/>
    </row>
    <row r="331" spans="3:71" ht="6.75" customHeight="1">
      <c r="C331" s="418"/>
      <c r="D331" s="661"/>
      <c r="E331" s="661"/>
      <c r="F331" s="661"/>
      <c r="G331" s="661"/>
      <c r="H331" s="661"/>
      <c r="I331" s="661"/>
      <c r="J331" s="661"/>
      <c r="K331" s="661"/>
      <c r="L331" s="661"/>
      <c r="M331" s="661"/>
      <c r="N331" s="661"/>
      <c r="O331" s="661"/>
      <c r="P331" s="661"/>
      <c r="Q331" s="661"/>
      <c r="R331" s="661"/>
      <c r="S331" s="661"/>
      <c r="T331" s="661"/>
      <c r="U331" s="661"/>
      <c r="V331" s="661"/>
      <c r="W331" s="661"/>
      <c r="X331" s="418"/>
      <c r="Y331" s="418"/>
      <c r="Z331" s="418"/>
      <c r="AA331" s="636"/>
      <c r="AB331" s="636"/>
      <c r="AC331" s="636"/>
      <c r="AD331" s="636"/>
      <c r="AE331" s="636"/>
      <c r="AF331" s="636"/>
      <c r="AG331" s="636"/>
      <c r="AH331" s="636"/>
      <c r="AI331" s="636"/>
      <c r="AJ331" s="636"/>
      <c r="AK331" s="636"/>
      <c r="AL331" s="636"/>
      <c r="AM331" s="636"/>
      <c r="AN331" s="636"/>
      <c r="AO331" s="636"/>
      <c r="AP331" s="636"/>
      <c r="AQ331" s="636"/>
      <c r="AR331" s="636"/>
      <c r="AS331" s="418"/>
      <c r="AT331" s="418"/>
      <c r="AU331" s="418"/>
      <c r="AV331" s="418"/>
      <c r="AW331" s="660"/>
      <c r="AX331" s="660"/>
      <c r="AY331" s="660"/>
      <c r="AZ331" s="660"/>
      <c r="BA331" s="660"/>
      <c r="BB331" s="660"/>
      <c r="BC331" s="660"/>
      <c r="BD331" s="660"/>
      <c r="BE331" s="660"/>
      <c r="BF331" s="660"/>
      <c r="BG331" s="660"/>
      <c r="BH331" s="660"/>
      <c r="BI331" s="660"/>
      <c r="BJ331" s="660"/>
      <c r="BK331" s="660"/>
      <c r="BL331" s="660"/>
      <c r="BM331" s="660"/>
      <c r="BN331" s="660"/>
      <c r="BO331" s="418"/>
      <c r="BP331" s="418"/>
      <c r="BQ331" s="418"/>
      <c r="BR331" s="351"/>
      <c r="BS331" s="351"/>
    </row>
    <row r="332" spans="3:71" ht="6.75" customHeight="1">
      <c r="C332" s="418"/>
      <c r="D332" s="661"/>
      <c r="E332" s="661"/>
      <c r="F332" s="661"/>
      <c r="G332" s="661"/>
      <c r="H332" s="661"/>
      <c r="I332" s="661"/>
      <c r="J332" s="661"/>
      <c r="K332" s="661"/>
      <c r="L332" s="661"/>
      <c r="M332" s="661"/>
      <c r="N332" s="661"/>
      <c r="O332" s="661"/>
      <c r="P332" s="661"/>
      <c r="Q332" s="661"/>
      <c r="R332" s="661"/>
      <c r="S332" s="661"/>
      <c r="T332" s="661"/>
      <c r="U332" s="661"/>
      <c r="V332" s="661"/>
      <c r="W332" s="661"/>
      <c r="X332" s="418"/>
      <c r="Y332" s="418"/>
      <c r="Z332" s="418"/>
      <c r="AA332" s="636"/>
      <c r="AB332" s="636"/>
      <c r="AC332" s="636"/>
      <c r="AD332" s="636"/>
      <c r="AE332" s="636"/>
      <c r="AF332" s="636"/>
      <c r="AG332" s="636"/>
      <c r="AH332" s="636"/>
      <c r="AI332" s="636"/>
      <c r="AJ332" s="636"/>
      <c r="AK332" s="636"/>
      <c r="AL332" s="636"/>
      <c r="AM332" s="636"/>
      <c r="AN332" s="636"/>
      <c r="AO332" s="636"/>
      <c r="AP332" s="636"/>
      <c r="AQ332" s="636"/>
      <c r="AR332" s="636"/>
      <c r="AS332" s="418"/>
      <c r="AT332" s="418"/>
      <c r="AU332" s="418"/>
      <c r="AV332" s="418"/>
      <c r="AW332" s="660"/>
      <c r="AX332" s="660"/>
      <c r="AY332" s="660"/>
      <c r="AZ332" s="660"/>
      <c r="BA332" s="660"/>
      <c r="BB332" s="660"/>
      <c r="BC332" s="660"/>
      <c r="BD332" s="660"/>
      <c r="BE332" s="660"/>
      <c r="BF332" s="660"/>
      <c r="BG332" s="660"/>
      <c r="BH332" s="660"/>
      <c r="BI332" s="660"/>
      <c r="BJ332" s="660"/>
      <c r="BK332" s="660"/>
      <c r="BL332" s="660"/>
      <c r="BM332" s="660"/>
      <c r="BN332" s="660"/>
      <c r="BO332" s="418"/>
      <c r="BP332" s="418"/>
      <c r="BQ332" s="418"/>
      <c r="BR332" s="351"/>
      <c r="BS332" s="351"/>
    </row>
    <row r="333" spans="3:71" ht="6.75" customHeight="1">
      <c r="C333" s="418"/>
      <c r="D333" s="661"/>
      <c r="E333" s="661"/>
      <c r="F333" s="661"/>
      <c r="G333" s="661"/>
      <c r="H333" s="661"/>
      <c r="I333" s="661"/>
      <c r="J333" s="661"/>
      <c r="K333" s="661"/>
      <c r="L333" s="661"/>
      <c r="M333" s="661"/>
      <c r="N333" s="661"/>
      <c r="O333" s="661"/>
      <c r="P333" s="661"/>
      <c r="Q333" s="661"/>
      <c r="R333" s="661"/>
      <c r="S333" s="661"/>
      <c r="T333" s="661"/>
      <c r="U333" s="661"/>
      <c r="V333" s="661"/>
      <c r="W333" s="661"/>
      <c r="X333" s="418"/>
      <c r="Y333" s="418"/>
      <c r="Z333" s="418"/>
      <c r="AA333" s="636"/>
      <c r="AB333" s="636"/>
      <c r="AC333" s="636"/>
      <c r="AD333" s="636"/>
      <c r="AE333" s="636"/>
      <c r="AF333" s="636"/>
      <c r="AG333" s="636"/>
      <c r="AH333" s="636"/>
      <c r="AI333" s="636"/>
      <c r="AJ333" s="636"/>
      <c r="AK333" s="636"/>
      <c r="AL333" s="636"/>
      <c r="AM333" s="636"/>
      <c r="AN333" s="636"/>
      <c r="AO333" s="636"/>
      <c r="AP333" s="636"/>
      <c r="AQ333" s="636"/>
      <c r="AR333" s="636"/>
      <c r="AS333" s="418"/>
      <c r="AT333" s="418"/>
      <c r="AU333" s="418"/>
      <c r="AV333" s="418"/>
      <c r="AW333" s="660"/>
      <c r="AX333" s="660"/>
      <c r="AY333" s="660"/>
      <c r="AZ333" s="660"/>
      <c r="BA333" s="660"/>
      <c r="BB333" s="660"/>
      <c r="BC333" s="660"/>
      <c r="BD333" s="660"/>
      <c r="BE333" s="660"/>
      <c r="BF333" s="660"/>
      <c r="BG333" s="660"/>
      <c r="BH333" s="660"/>
      <c r="BI333" s="660"/>
      <c r="BJ333" s="660"/>
      <c r="BK333" s="660"/>
      <c r="BL333" s="660"/>
      <c r="BM333" s="660"/>
      <c r="BN333" s="660"/>
      <c r="BO333" s="418"/>
      <c r="BP333" s="418"/>
      <c r="BQ333" s="418"/>
      <c r="BR333" s="351"/>
      <c r="BS333" s="351"/>
    </row>
    <row r="334" spans="3:71" ht="6.75" customHeight="1">
      <c r="C334" s="418"/>
      <c r="D334" s="662"/>
      <c r="E334" s="662"/>
      <c r="F334" s="662"/>
      <c r="G334" s="662"/>
      <c r="H334" s="662"/>
      <c r="I334" s="662"/>
      <c r="J334" s="662"/>
      <c r="K334" s="662"/>
      <c r="L334" s="662"/>
      <c r="M334" s="662"/>
      <c r="N334" s="662"/>
      <c r="O334" s="662"/>
      <c r="P334" s="662"/>
      <c r="Q334" s="662"/>
      <c r="R334" s="662"/>
      <c r="S334" s="662"/>
      <c r="T334" s="662"/>
      <c r="U334" s="662"/>
      <c r="V334" s="662"/>
      <c r="W334" s="662"/>
      <c r="X334" s="418"/>
      <c r="Y334" s="418"/>
      <c r="Z334" s="418"/>
      <c r="AA334" s="637"/>
      <c r="AB334" s="637"/>
      <c r="AC334" s="637"/>
      <c r="AD334" s="637"/>
      <c r="AE334" s="637"/>
      <c r="AF334" s="637"/>
      <c r="AG334" s="637"/>
      <c r="AH334" s="637"/>
      <c r="AI334" s="637"/>
      <c r="AJ334" s="637"/>
      <c r="AK334" s="637"/>
      <c r="AL334" s="637"/>
      <c r="AM334" s="637"/>
      <c r="AN334" s="637"/>
      <c r="AO334" s="637"/>
      <c r="AP334" s="637"/>
      <c r="AQ334" s="637"/>
      <c r="AR334" s="637"/>
      <c r="AS334" s="418"/>
      <c r="AT334" s="418"/>
      <c r="AU334" s="418"/>
      <c r="AV334" s="418"/>
      <c r="AW334" s="769"/>
      <c r="AX334" s="769"/>
      <c r="AY334" s="769"/>
      <c r="AZ334" s="769"/>
      <c r="BA334" s="769"/>
      <c r="BB334" s="769"/>
      <c r="BC334" s="769"/>
      <c r="BD334" s="769"/>
      <c r="BE334" s="769"/>
      <c r="BF334" s="769"/>
      <c r="BG334" s="769"/>
      <c r="BH334" s="769"/>
      <c r="BI334" s="769"/>
      <c r="BJ334" s="769"/>
      <c r="BK334" s="769"/>
      <c r="BL334" s="769"/>
      <c r="BM334" s="769"/>
      <c r="BN334" s="769"/>
    </row>
    <row r="335" spans="3:71" ht="6.75" customHeight="1">
      <c r="C335" s="768" t="s">
        <v>259</v>
      </c>
      <c r="D335" s="768"/>
      <c r="E335" s="768"/>
      <c r="F335" s="768"/>
      <c r="G335" s="768"/>
      <c r="H335" s="768"/>
      <c r="I335" s="768"/>
      <c r="J335" s="768"/>
      <c r="K335" s="768"/>
      <c r="L335" s="768"/>
      <c r="M335" s="768"/>
      <c r="N335" s="768"/>
      <c r="O335" s="768"/>
      <c r="P335" s="768"/>
      <c r="Q335" s="768"/>
      <c r="R335" s="768"/>
      <c r="S335" s="768"/>
      <c r="T335" s="768"/>
      <c r="U335" s="768"/>
      <c r="V335" s="768"/>
      <c r="W335" s="768"/>
      <c r="X335" s="768"/>
      <c r="Y335" s="768" t="s">
        <v>260</v>
      </c>
      <c r="Z335" s="768"/>
      <c r="AA335" s="768"/>
      <c r="AB335" s="768"/>
      <c r="AC335" s="768"/>
      <c r="AD335" s="768"/>
      <c r="AE335" s="768"/>
      <c r="AF335" s="768"/>
      <c r="AG335" s="768"/>
      <c r="AH335" s="768"/>
      <c r="AI335" s="768"/>
      <c r="AJ335" s="768"/>
      <c r="AK335" s="768"/>
      <c r="AL335" s="768"/>
      <c r="AM335" s="768"/>
      <c r="AN335" s="768"/>
      <c r="AO335" s="768"/>
      <c r="AP335" s="768"/>
      <c r="AQ335" s="768"/>
      <c r="AR335" s="768"/>
      <c r="AS335" s="768"/>
      <c r="AT335" s="768"/>
      <c r="AU335" s="768" t="s">
        <v>261</v>
      </c>
      <c r="AV335" s="768"/>
      <c r="AW335" s="768"/>
      <c r="AX335" s="768"/>
      <c r="AY335" s="768"/>
      <c r="AZ335" s="768"/>
      <c r="BA335" s="768"/>
      <c r="BB335" s="768"/>
      <c r="BC335" s="768"/>
      <c r="BD335" s="768"/>
      <c r="BE335" s="768"/>
      <c r="BF335" s="768"/>
      <c r="BG335" s="768"/>
      <c r="BH335" s="768"/>
      <c r="BI335" s="768"/>
      <c r="BJ335" s="768"/>
      <c r="BK335" s="768"/>
      <c r="BL335" s="768"/>
      <c r="BM335" s="768"/>
      <c r="BN335" s="768"/>
      <c r="BO335" s="768"/>
      <c r="BP335" s="768"/>
    </row>
    <row r="336" spans="3:71" ht="6.75" customHeight="1">
      <c r="C336" s="768"/>
      <c r="D336" s="768"/>
      <c r="E336" s="768"/>
      <c r="F336" s="768"/>
      <c r="G336" s="768"/>
      <c r="H336" s="768"/>
      <c r="I336" s="768"/>
      <c r="J336" s="768"/>
      <c r="K336" s="768"/>
      <c r="L336" s="768"/>
      <c r="M336" s="768"/>
      <c r="N336" s="768"/>
      <c r="O336" s="768"/>
      <c r="P336" s="768"/>
      <c r="Q336" s="768"/>
      <c r="R336" s="768"/>
      <c r="S336" s="768"/>
      <c r="T336" s="768"/>
      <c r="U336" s="768"/>
      <c r="V336" s="768"/>
      <c r="W336" s="768"/>
      <c r="X336" s="768"/>
      <c r="Y336" s="768"/>
      <c r="Z336" s="768"/>
      <c r="AA336" s="768"/>
      <c r="AB336" s="768"/>
      <c r="AC336" s="768"/>
      <c r="AD336" s="768"/>
      <c r="AE336" s="768"/>
      <c r="AF336" s="768"/>
      <c r="AG336" s="768"/>
      <c r="AH336" s="768"/>
      <c r="AI336" s="768"/>
      <c r="AJ336" s="768"/>
      <c r="AK336" s="768"/>
      <c r="AL336" s="768"/>
      <c r="AM336" s="768"/>
      <c r="AN336" s="768"/>
      <c r="AO336" s="768"/>
      <c r="AP336" s="768"/>
      <c r="AQ336" s="768"/>
      <c r="AR336" s="768"/>
      <c r="AS336" s="768"/>
      <c r="AT336" s="768"/>
      <c r="AU336" s="768"/>
      <c r="AV336" s="768"/>
      <c r="AW336" s="768"/>
      <c r="AX336" s="768"/>
      <c r="AY336" s="768"/>
      <c r="AZ336" s="768"/>
      <c r="BA336" s="768"/>
      <c r="BB336" s="768"/>
      <c r="BC336" s="768"/>
      <c r="BD336" s="768"/>
      <c r="BE336" s="768"/>
      <c r="BF336" s="768"/>
      <c r="BG336" s="768"/>
      <c r="BH336" s="768"/>
      <c r="BI336" s="768"/>
      <c r="BJ336" s="768"/>
      <c r="BK336" s="768"/>
      <c r="BL336" s="768"/>
      <c r="BM336" s="768"/>
      <c r="BN336" s="768"/>
      <c r="BO336" s="768"/>
      <c r="BP336" s="768"/>
    </row>
    <row r="337" spans="1:71" ht="18.75" customHeight="1">
      <c r="C337" s="427"/>
      <c r="D337" s="425"/>
      <c r="E337" s="425"/>
      <c r="F337" s="425"/>
      <c r="G337" s="425"/>
      <c r="H337" s="425"/>
      <c r="I337" s="425"/>
      <c r="J337" s="425"/>
      <c r="K337" s="425"/>
      <c r="L337" s="425"/>
      <c r="M337" s="425"/>
      <c r="N337" s="425"/>
      <c r="O337" s="425"/>
      <c r="P337" s="425"/>
      <c r="Q337" s="425"/>
      <c r="R337" s="425"/>
      <c r="S337" s="425"/>
      <c r="T337" s="425"/>
      <c r="U337" s="425"/>
      <c r="V337" s="425"/>
      <c r="W337" s="425"/>
      <c r="X337" s="425"/>
      <c r="Y337" s="425"/>
      <c r="Z337" s="425"/>
      <c r="AA337" s="425"/>
      <c r="AB337" s="425"/>
      <c r="AC337" s="425"/>
      <c r="AD337" s="425"/>
      <c r="AE337" s="425"/>
      <c r="AF337" s="425"/>
      <c r="AG337" s="425"/>
      <c r="AH337" s="425"/>
      <c r="AI337" s="425"/>
      <c r="AJ337" s="425"/>
      <c r="AK337" s="425"/>
      <c r="AL337" s="425"/>
      <c r="AM337" s="425"/>
      <c r="AN337" s="425"/>
      <c r="AO337" s="425"/>
      <c r="AP337" s="425"/>
      <c r="AQ337" s="425"/>
      <c r="AR337" s="425"/>
      <c r="AS337" s="425"/>
      <c r="AT337" s="425"/>
      <c r="AU337" s="425"/>
      <c r="AV337" s="425"/>
      <c r="AW337" s="425"/>
      <c r="AX337" s="425"/>
      <c r="AY337" s="425"/>
      <c r="AZ337" s="425"/>
      <c r="BA337" s="425"/>
      <c r="BB337" s="425"/>
      <c r="BC337" s="425"/>
      <c r="BD337" s="425"/>
      <c r="BE337" s="425"/>
      <c r="BF337" s="425"/>
      <c r="BG337" s="425"/>
      <c r="BH337" s="425"/>
      <c r="BI337" s="425"/>
      <c r="BJ337" s="425"/>
      <c r="BK337" s="425"/>
      <c r="BL337" s="425"/>
      <c r="BM337" s="425"/>
      <c r="BN337" s="425"/>
      <c r="BO337" s="425"/>
      <c r="BP337" s="425"/>
      <c r="BQ337" s="425"/>
    </row>
    <row r="338" spans="1:71" ht="6.75" customHeight="1">
      <c r="C338" s="427"/>
      <c r="D338" s="764" t="s">
        <v>317</v>
      </c>
      <c r="E338" s="764"/>
      <c r="F338" s="764"/>
      <c r="G338" s="764"/>
      <c r="H338" s="764"/>
      <c r="I338" s="764"/>
      <c r="J338" s="764"/>
      <c r="K338" s="764"/>
      <c r="L338" s="764"/>
      <c r="M338" s="764"/>
      <c r="N338" s="764"/>
      <c r="O338" s="764"/>
      <c r="P338" s="764"/>
      <c r="Q338" s="764"/>
      <c r="R338" s="764"/>
      <c r="S338" s="764"/>
      <c r="T338" s="764"/>
      <c r="U338" s="764"/>
      <c r="V338" s="764"/>
      <c r="W338" s="764"/>
      <c r="X338" s="764"/>
      <c r="Y338" s="764"/>
      <c r="Z338" s="764"/>
      <c r="AA338" s="764"/>
      <c r="AB338" s="764"/>
      <c r="AC338" s="764"/>
      <c r="AD338" s="764"/>
      <c r="AE338" s="764"/>
      <c r="AF338" s="764"/>
      <c r="AG338" s="764"/>
      <c r="AH338" s="764"/>
      <c r="AI338" s="764"/>
      <c r="AJ338" s="764"/>
      <c r="AK338" s="764"/>
      <c r="AL338" s="764"/>
      <c r="AM338" s="764"/>
      <c r="AN338" s="764"/>
      <c r="AO338" s="764"/>
      <c r="AP338" s="764"/>
      <c r="AQ338" s="764"/>
      <c r="AR338" s="764"/>
      <c r="AS338" s="764"/>
      <c r="AT338" s="764"/>
      <c r="AU338" s="764"/>
      <c r="AV338" s="764"/>
      <c r="AW338" s="764"/>
      <c r="AX338" s="764"/>
      <c r="AY338" s="764"/>
      <c r="AZ338" s="764"/>
      <c r="BA338" s="764"/>
      <c r="BB338" s="764"/>
      <c r="BC338" s="764"/>
      <c r="BD338" s="764"/>
      <c r="BE338" s="764"/>
      <c r="BF338" s="764"/>
      <c r="BG338" s="764"/>
      <c r="BH338" s="764"/>
      <c r="BI338" s="764"/>
      <c r="BJ338" s="764"/>
      <c r="BK338" s="764"/>
      <c r="BL338" s="764"/>
      <c r="BM338" s="764"/>
      <c r="BN338" s="764"/>
      <c r="BO338" s="764"/>
      <c r="BP338" s="764"/>
      <c r="BQ338" s="764"/>
    </row>
    <row r="339" spans="1:71" ht="6.75" customHeight="1">
      <c r="C339" s="427"/>
      <c r="D339" s="764"/>
      <c r="E339" s="764"/>
      <c r="F339" s="764"/>
      <c r="G339" s="764"/>
      <c r="H339" s="764"/>
      <c r="I339" s="764"/>
      <c r="J339" s="764"/>
      <c r="K339" s="764"/>
      <c r="L339" s="764"/>
      <c r="M339" s="764"/>
      <c r="N339" s="764"/>
      <c r="O339" s="764"/>
      <c r="P339" s="764"/>
      <c r="Q339" s="764"/>
      <c r="R339" s="764"/>
      <c r="S339" s="764"/>
      <c r="T339" s="764"/>
      <c r="U339" s="764"/>
      <c r="V339" s="764"/>
      <c r="W339" s="764"/>
      <c r="X339" s="764"/>
      <c r="Y339" s="764"/>
      <c r="Z339" s="764"/>
      <c r="AA339" s="764"/>
      <c r="AB339" s="764"/>
      <c r="AC339" s="764"/>
      <c r="AD339" s="764"/>
      <c r="AE339" s="764"/>
      <c r="AF339" s="764"/>
      <c r="AG339" s="764"/>
      <c r="AH339" s="764"/>
      <c r="AI339" s="764"/>
      <c r="AJ339" s="764"/>
      <c r="AK339" s="764"/>
      <c r="AL339" s="764"/>
      <c r="AM339" s="764"/>
      <c r="AN339" s="764"/>
      <c r="AO339" s="764"/>
      <c r="AP339" s="764"/>
      <c r="AQ339" s="764"/>
      <c r="AR339" s="764"/>
      <c r="AS339" s="764"/>
      <c r="AT339" s="764"/>
      <c r="AU339" s="764"/>
      <c r="AV339" s="764"/>
      <c r="AW339" s="764"/>
      <c r="AX339" s="764"/>
      <c r="AY339" s="764"/>
      <c r="AZ339" s="764"/>
      <c r="BA339" s="764"/>
      <c r="BB339" s="764"/>
      <c r="BC339" s="764"/>
      <c r="BD339" s="764"/>
      <c r="BE339" s="764"/>
      <c r="BF339" s="764"/>
      <c r="BG339" s="764"/>
      <c r="BH339" s="764"/>
      <c r="BI339" s="764"/>
      <c r="BJ339" s="764"/>
      <c r="BK339" s="764"/>
      <c r="BL339" s="764"/>
      <c r="BM339" s="764"/>
      <c r="BN339" s="764"/>
      <c r="BO339" s="764"/>
      <c r="BP339" s="764"/>
      <c r="BQ339" s="764"/>
    </row>
    <row r="340" spans="1:71" ht="6.75" customHeight="1">
      <c r="C340" s="427"/>
      <c r="D340" s="764"/>
      <c r="E340" s="764"/>
      <c r="F340" s="764"/>
      <c r="G340" s="764"/>
      <c r="H340" s="764"/>
      <c r="I340" s="764"/>
      <c r="J340" s="764"/>
      <c r="K340" s="764"/>
      <c r="L340" s="764"/>
      <c r="M340" s="764"/>
      <c r="N340" s="764"/>
      <c r="O340" s="764"/>
      <c r="P340" s="764"/>
      <c r="Q340" s="764"/>
      <c r="R340" s="764"/>
      <c r="S340" s="764"/>
      <c r="T340" s="764"/>
      <c r="U340" s="764"/>
      <c r="V340" s="764"/>
      <c r="W340" s="764"/>
      <c r="X340" s="764"/>
      <c r="Y340" s="764"/>
      <c r="Z340" s="764"/>
      <c r="AA340" s="764"/>
      <c r="AB340" s="764"/>
      <c r="AC340" s="764"/>
      <c r="AD340" s="764"/>
      <c r="AE340" s="764"/>
      <c r="AF340" s="764"/>
      <c r="AG340" s="764"/>
      <c r="AH340" s="764"/>
      <c r="AI340" s="764"/>
      <c r="AJ340" s="764"/>
      <c r="AK340" s="764"/>
      <c r="AL340" s="764"/>
      <c r="AM340" s="764"/>
      <c r="AN340" s="764"/>
      <c r="AO340" s="764"/>
      <c r="AP340" s="764"/>
      <c r="AQ340" s="764"/>
      <c r="AR340" s="764"/>
      <c r="AS340" s="764"/>
      <c r="AT340" s="764"/>
      <c r="AU340" s="764"/>
      <c r="AV340" s="764"/>
      <c r="AW340" s="764"/>
      <c r="AX340" s="764"/>
      <c r="AY340" s="764"/>
      <c r="AZ340" s="764"/>
      <c r="BA340" s="764"/>
      <c r="BB340" s="764"/>
      <c r="BC340" s="764"/>
      <c r="BD340" s="764"/>
      <c r="BE340" s="764"/>
      <c r="BF340" s="764"/>
      <c r="BG340" s="764"/>
      <c r="BH340" s="764"/>
      <c r="BI340" s="764"/>
      <c r="BJ340" s="764"/>
      <c r="BK340" s="764"/>
      <c r="BL340" s="764"/>
      <c r="BM340" s="764"/>
      <c r="BN340" s="764"/>
      <c r="BO340" s="764"/>
      <c r="BP340" s="764"/>
      <c r="BQ340" s="764"/>
    </row>
    <row r="341" spans="1:71" ht="6.75" customHeight="1">
      <c r="C341" s="427"/>
      <c r="D341" s="764"/>
      <c r="E341" s="764"/>
      <c r="F341" s="764"/>
      <c r="G341" s="764"/>
      <c r="H341" s="764"/>
      <c r="I341" s="764"/>
      <c r="J341" s="764"/>
      <c r="K341" s="764"/>
      <c r="L341" s="764"/>
      <c r="M341" s="764"/>
      <c r="N341" s="764"/>
      <c r="O341" s="764"/>
      <c r="P341" s="764"/>
      <c r="Q341" s="764"/>
      <c r="R341" s="764"/>
      <c r="S341" s="764"/>
      <c r="T341" s="764"/>
      <c r="U341" s="764"/>
      <c r="V341" s="764"/>
      <c r="W341" s="764"/>
      <c r="X341" s="764"/>
      <c r="Y341" s="764"/>
      <c r="Z341" s="764"/>
      <c r="AA341" s="764"/>
      <c r="AB341" s="764"/>
      <c r="AC341" s="764"/>
      <c r="AD341" s="764"/>
      <c r="AE341" s="764"/>
      <c r="AF341" s="764"/>
      <c r="AG341" s="764"/>
      <c r="AH341" s="764"/>
      <c r="AI341" s="764"/>
      <c r="AJ341" s="764"/>
      <c r="AK341" s="764"/>
      <c r="AL341" s="764"/>
      <c r="AM341" s="764"/>
      <c r="AN341" s="764"/>
      <c r="AO341" s="764"/>
      <c r="AP341" s="764"/>
      <c r="AQ341" s="764"/>
      <c r="AR341" s="764"/>
      <c r="AS341" s="764"/>
      <c r="AT341" s="764"/>
      <c r="AU341" s="764"/>
      <c r="AV341" s="764"/>
      <c r="AW341" s="764"/>
      <c r="AX341" s="764"/>
      <c r="AY341" s="764"/>
      <c r="AZ341" s="764"/>
      <c r="BA341" s="764"/>
      <c r="BB341" s="764"/>
      <c r="BC341" s="764"/>
      <c r="BD341" s="764"/>
      <c r="BE341" s="764"/>
      <c r="BF341" s="764"/>
      <c r="BG341" s="764"/>
      <c r="BH341" s="764"/>
      <c r="BI341" s="764"/>
      <c r="BJ341" s="764"/>
      <c r="BK341" s="764"/>
      <c r="BL341" s="764"/>
      <c r="BM341" s="764"/>
      <c r="BN341" s="764"/>
      <c r="BO341" s="764"/>
      <c r="BP341" s="764"/>
      <c r="BQ341" s="764"/>
    </row>
    <row r="342" spans="1:71" ht="3" customHeight="1">
      <c r="C342" s="427"/>
      <c r="D342" s="425"/>
      <c r="E342" s="425"/>
      <c r="F342" s="425"/>
      <c r="G342" s="425"/>
      <c r="H342" s="425"/>
      <c r="I342" s="425"/>
      <c r="J342" s="425"/>
      <c r="K342" s="425"/>
      <c r="L342" s="425"/>
      <c r="M342" s="425"/>
      <c r="N342" s="425"/>
      <c r="O342" s="425"/>
      <c r="P342" s="425"/>
      <c r="Q342" s="425"/>
      <c r="R342" s="425"/>
      <c r="S342" s="425"/>
      <c r="T342" s="425"/>
      <c r="U342" s="425"/>
      <c r="V342" s="425"/>
      <c r="W342" s="425"/>
      <c r="X342" s="425"/>
      <c r="Y342" s="425"/>
      <c r="Z342" s="425"/>
      <c r="AA342" s="425"/>
      <c r="AB342" s="425"/>
      <c r="AC342" s="425"/>
      <c r="AD342" s="425"/>
      <c r="AE342" s="425"/>
      <c r="AF342" s="425"/>
      <c r="AG342" s="425"/>
      <c r="AH342" s="425"/>
      <c r="AI342" s="425"/>
      <c r="AJ342" s="425"/>
      <c r="AK342" s="425"/>
      <c r="AL342" s="425"/>
      <c r="AM342" s="425"/>
      <c r="AN342" s="425"/>
      <c r="AO342" s="425"/>
      <c r="AP342" s="425"/>
      <c r="AQ342" s="425"/>
      <c r="AR342" s="425"/>
      <c r="AS342" s="425"/>
      <c r="AT342" s="425"/>
      <c r="AU342" s="425"/>
      <c r="AV342" s="425"/>
      <c r="AW342" s="425"/>
      <c r="AX342" s="425"/>
      <c r="AY342" s="425"/>
      <c r="AZ342" s="425"/>
      <c r="BA342" s="425"/>
      <c r="BB342" s="425"/>
      <c r="BC342" s="425"/>
      <c r="BD342" s="425"/>
      <c r="BE342" s="425"/>
      <c r="BF342" s="425"/>
      <c r="BG342" s="425"/>
      <c r="BH342" s="425"/>
      <c r="BI342" s="425"/>
      <c r="BJ342" s="425"/>
      <c r="BK342" s="425"/>
      <c r="BL342" s="425"/>
      <c r="BM342" s="425"/>
      <c r="BN342" s="425"/>
      <c r="BO342" s="425"/>
      <c r="BP342" s="425"/>
      <c r="BQ342" s="425"/>
    </row>
    <row r="343" spans="1:71" ht="6.75" customHeight="1">
      <c r="C343" s="427"/>
      <c r="D343" s="765" t="s">
        <v>1522</v>
      </c>
      <c r="E343" s="765"/>
      <c r="F343" s="765"/>
      <c r="G343" s="765"/>
      <c r="H343" s="765"/>
      <c r="I343" s="765"/>
      <c r="J343" s="765"/>
      <c r="K343" s="765"/>
      <c r="L343" s="765"/>
      <c r="M343" s="765"/>
      <c r="N343" s="765"/>
      <c r="O343" s="765"/>
      <c r="P343" s="765"/>
      <c r="Q343" s="765"/>
      <c r="R343" s="765"/>
      <c r="S343" s="765"/>
      <c r="T343" s="765"/>
      <c r="U343" s="765"/>
      <c r="V343" s="765"/>
      <c r="W343" s="765"/>
      <c r="X343" s="765"/>
      <c r="Y343" s="765"/>
      <c r="Z343" s="765"/>
      <c r="AA343" s="765"/>
      <c r="AB343" s="765"/>
      <c r="AC343" s="765"/>
      <c r="AD343" s="765"/>
      <c r="AE343" s="765"/>
      <c r="AF343" s="765"/>
      <c r="AG343" s="765"/>
      <c r="AH343" s="765"/>
      <c r="AI343" s="765"/>
      <c r="AJ343" s="765"/>
      <c r="AK343" s="765"/>
      <c r="AL343" s="765"/>
      <c r="AM343" s="765"/>
      <c r="AN343" s="765"/>
      <c r="AO343" s="765"/>
      <c r="AP343" s="765"/>
      <c r="AQ343" s="765"/>
      <c r="AR343" s="765"/>
      <c r="AS343" s="765"/>
      <c r="AT343" s="765"/>
      <c r="AU343" s="765"/>
      <c r="AV343" s="765"/>
      <c r="AW343" s="765"/>
      <c r="AX343" s="765"/>
      <c r="AY343" s="765"/>
      <c r="AZ343" s="765"/>
      <c r="BA343" s="765"/>
      <c r="BB343" s="765"/>
      <c r="BC343" s="765"/>
      <c r="BD343" s="765"/>
      <c r="BE343" s="765"/>
      <c r="BF343" s="765"/>
      <c r="BG343" s="765"/>
      <c r="BH343" s="765"/>
      <c r="BI343" s="765"/>
      <c r="BJ343" s="765"/>
      <c r="BK343" s="765"/>
      <c r="BL343" s="765"/>
      <c r="BM343" s="765"/>
      <c r="BN343" s="765"/>
      <c r="BO343" s="765"/>
      <c r="BP343" s="765"/>
      <c r="BQ343" s="425"/>
    </row>
    <row r="344" spans="1:71" ht="6.75" customHeight="1">
      <c r="C344" s="427"/>
      <c r="D344" s="765"/>
      <c r="E344" s="765"/>
      <c r="F344" s="765"/>
      <c r="G344" s="765"/>
      <c r="H344" s="765"/>
      <c r="I344" s="765"/>
      <c r="J344" s="765"/>
      <c r="K344" s="765"/>
      <c r="L344" s="765"/>
      <c r="M344" s="765"/>
      <c r="N344" s="765"/>
      <c r="O344" s="765"/>
      <c r="P344" s="765"/>
      <c r="Q344" s="765"/>
      <c r="R344" s="765"/>
      <c r="S344" s="765"/>
      <c r="T344" s="765"/>
      <c r="U344" s="765"/>
      <c r="V344" s="765"/>
      <c r="W344" s="765"/>
      <c r="X344" s="765"/>
      <c r="Y344" s="765"/>
      <c r="Z344" s="765"/>
      <c r="AA344" s="765"/>
      <c r="AB344" s="765"/>
      <c r="AC344" s="765"/>
      <c r="AD344" s="765"/>
      <c r="AE344" s="765"/>
      <c r="AF344" s="765"/>
      <c r="AG344" s="765"/>
      <c r="AH344" s="765"/>
      <c r="AI344" s="765"/>
      <c r="AJ344" s="765"/>
      <c r="AK344" s="765"/>
      <c r="AL344" s="765"/>
      <c r="AM344" s="765"/>
      <c r="AN344" s="765"/>
      <c r="AO344" s="765"/>
      <c r="AP344" s="765"/>
      <c r="AQ344" s="765"/>
      <c r="AR344" s="765"/>
      <c r="AS344" s="765"/>
      <c r="AT344" s="765"/>
      <c r="AU344" s="765"/>
      <c r="AV344" s="765"/>
      <c r="AW344" s="765"/>
      <c r="AX344" s="765"/>
      <c r="AY344" s="765"/>
      <c r="AZ344" s="765"/>
      <c r="BA344" s="765"/>
      <c r="BB344" s="765"/>
      <c r="BC344" s="765"/>
      <c r="BD344" s="765"/>
      <c r="BE344" s="765"/>
      <c r="BF344" s="765"/>
      <c r="BG344" s="765"/>
      <c r="BH344" s="765"/>
      <c r="BI344" s="765"/>
      <c r="BJ344" s="765"/>
      <c r="BK344" s="765"/>
      <c r="BL344" s="765"/>
      <c r="BM344" s="765"/>
      <c r="BN344" s="765"/>
      <c r="BO344" s="765"/>
      <c r="BP344" s="765"/>
      <c r="BQ344" s="425"/>
    </row>
    <row r="345" spans="1:71" ht="29.25" customHeight="1">
      <c r="C345" s="425"/>
      <c r="D345" s="765"/>
      <c r="E345" s="765"/>
      <c r="F345" s="765"/>
      <c r="G345" s="765"/>
      <c r="H345" s="765"/>
      <c r="I345" s="765"/>
      <c r="J345" s="765"/>
      <c r="K345" s="765"/>
      <c r="L345" s="765"/>
      <c r="M345" s="765"/>
      <c r="N345" s="765"/>
      <c r="O345" s="765"/>
      <c r="P345" s="765"/>
      <c r="Q345" s="765"/>
      <c r="R345" s="765"/>
      <c r="S345" s="765"/>
      <c r="T345" s="765"/>
      <c r="U345" s="765"/>
      <c r="V345" s="765"/>
      <c r="W345" s="765"/>
      <c r="X345" s="765"/>
      <c r="Y345" s="765"/>
      <c r="Z345" s="765"/>
      <c r="AA345" s="765"/>
      <c r="AB345" s="765"/>
      <c r="AC345" s="765"/>
      <c r="AD345" s="765"/>
      <c r="AE345" s="765"/>
      <c r="AF345" s="765"/>
      <c r="AG345" s="765"/>
      <c r="AH345" s="765"/>
      <c r="AI345" s="765"/>
      <c r="AJ345" s="765"/>
      <c r="AK345" s="765"/>
      <c r="AL345" s="765"/>
      <c r="AM345" s="765"/>
      <c r="AN345" s="765"/>
      <c r="AO345" s="765"/>
      <c r="AP345" s="765"/>
      <c r="AQ345" s="765"/>
      <c r="AR345" s="765"/>
      <c r="AS345" s="765"/>
      <c r="AT345" s="765"/>
      <c r="AU345" s="765"/>
      <c r="AV345" s="765"/>
      <c r="AW345" s="765"/>
      <c r="AX345" s="765"/>
      <c r="AY345" s="765"/>
      <c r="AZ345" s="765"/>
      <c r="BA345" s="765"/>
      <c r="BB345" s="765"/>
      <c r="BC345" s="765"/>
      <c r="BD345" s="765"/>
      <c r="BE345" s="765"/>
      <c r="BF345" s="765"/>
      <c r="BG345" s="765"/>
      <c r="BH345" s="765"/>
      <c r="BI345" s="765"/>
      <c r="BJ345" s="765"/>
      <c r="BK345" s="765"/>
      <c r="BL345" s="765"/>
      <c r="BM345" s="765"/>
      <c r="BN345" s="765"/>
      <c r="BO345" s="765"/>
      <c r="BP345" s="765"/>
      <c r="BQ345" s="425"/>
    </row>
    <row r="346" spans="1:71" ht="9" customHeight="1">
      <c r="A346" s="367"/>
      <c r="B346" s="367"/>
      <c r="C346" s="367"/>
      <c r="D346" s="766" t="s">
        <v>318</v>
      </c>
      <c r="E346" s="766"/>
      <c r="F346" s="766"/>
      <c r="G346" s="766"/>
      <c r="H346" s="766"/>
      <c r="I346" s="766"/>
      <c r="J346" s="766"/>
      <c r="K346" s="766"/>
      <c r="L346" s="766"/>
      <c r="M346" s="766"/>
      <c r="N346" s="766"/>
      <c r="O346" s="766"/>
      <c r="P346" s="766"/>
      <c r="Q346" s="766"/>
      <c r="R346" s="766"/>
      <c r="S346" s="766"/>
      <c r="T346" s="766"/>
      <c r="U346" s="766"/>
      <c r="V346" s="766"/>
      <c r="W346" s="766"/>
      <c r="X346" s="766"/>
      <c r="Y346" s="766"/>
      <c r="Z346" s="766"/>
      <c r="AA346" s="766"/>
      <c r="AB346" s="766"/>
      <c r="AC346" s="766"/>
      <c r="AD346" s="766"/>
      <c r="AE346" s="766"/>
      <c r="AF346" s="766"/>
      <c r="AG346" s="766"/>
      <c r="AH346" s="766"/>
      <c r="AI346" s="766"/>
      <c r="AJ346" s="766"/>
      <c r="AK346" s="766"/>
      <c r="AL346" s="766"/>
      <c r="AM346" s="766"/>
      <c r="AN346" s="766"/>
      <c r="AO346" s="766"/>
      <c r="AP346" s="766"/>
      <c r="AQ346" s="766"/>
      <c r="AR346" s="766"/>
      <c r="AS346" s="766"/>
      <c r="AT346" s="766"/>
      <c r="AU346" s="766"/>
      <c r="AV346" s="766"/>
      <c r="AW346" s="766"/>
      <c r="AX346" s="766"/>
      <c r="AY346" s="766"/>
      <c r="AZ346" s="766"/>
      <c r="BA346" s="766"/>
      <c r="BB346" s="766"/>
      <c r="BC346" s="766"/>
      <c r="BD346" s="766"/>
      <c r="BE346" s="766"/>
      <c r="BF346" s="766"/>
      <c r="BG346" s="766"/>
      <c r="BH346" s="766"/>
      <c r="BI346" s="766"/>
      <c r="BJ346" s="766"/>
      <c r="BK346" s="766"/>
      <c r="BL346" s="766"/>
      <c r="BM346" s="766"/>
      <c r="BN346" s="766"/>
      <c r="BO346" s="766"/>
      <c r="BP346" s="367"/>
      <c r="BQ346" s="367"/>
      <c r="BR346" s="367"/>
      <c r="BS346" s="367"/>
    </row>
    <row r="347" spans="1:71" ht="9" customHeight="1">
      <c r="A347" s="367"/>
      <c r="B347" s="367"/>
      <c r="C347" s="367"/>
      <c r="D347" s="766"/>
      <c r="E347" s="766"/>
      <c r="F347" s="766"/>
      <c r="G347" s="766"/>
      <c r="H347" s="766"/>
      <c r="I347" s="766"/>
      <c r="J347" s="766"/>
      <c r="K347" s="766"/>
      <c r="L347" s="766"/>
      <c r="M347" s="766"/>
      <c r="N347" s="766"/>
      <c r="O347" s="766"/>
      <c r="P347" s="766"/>
      <c r="Q347" s="766"/>
      <c r="R347" s="766"/>
      <c r="S347" s="766"/>
      <c r="T347" s="766"/>
      <c r="U347" s="766"/>
      <c r="V347" s="766"/>
      <c r="W347" s="766"/>
      <c r="X347" s="766"/>
      <c r="Y347" s="766"/>
      <c r="Z347" s="766"/>
      <c r="AA347" s="766"/>
      <c r="AB347" s="766"/>
      <c r="AC347" s="766"/>
      <c r="AD347" s="766"/>
      <c r="AE347" s="766"/>
      <c r="AF347" s="766"/>
      <c r="AG347" s="766"/>
      <c r="AH347" s="766"/>
      <c r="AI347" s="766"/>
      <c r="AJ347" s="766"/>
      <c r="AK347" s="766"/>
      <c r="AL347" s="766"/>
      <c r="AM347" s="766"/>
      <c r="AN347" s="766"/>
      <c r="AO347" s="766"/>
      <c r="AP347" s="766"/>
      <c r="AQ347" s="766"/>
      <c r="AR347" s="766"/>
      <c r="AS347" s="766"/>
      <c r="AT347" s="766"/>
      <c r="AU347" s="766"/>
      <c r="AV347" s="766"/>
      <c r="AW347" s="766"/>
      <c r="AX347" s="766"/>
      <c r="AY347" s="766"/>
      <c r="AZ347" s="766"/>
      <c r="BA347" s="766"/>
      <c r="BB347" s="766"/>
      <c r="BC347" s="766"/>
      <c r="BD347" s="766"/>
      <c r="BE347" s="766"/>
      <c r="BF347" s="766"/>
      <c r="BG347" s="766"/>
      <c r="BH347" s="766"/>
      <c r="BI347" s="766"/>
      <c r="BJ347" s="766"/>
      <c r="BK347" s="766"/>
      <c r="BL347" s="766"/>
      <c r="BM347" s="766"/>
      <c r="BN347" s="766"/>
      <c r="BO347" s="766"/>
      <c r="BP347" s="367"/>
      <c r="BQ347" s="367"/>
      <c r="BR347" s="367"/>
      <c r="BS347" s="367"/>
    </row>
    <row r="348" spans="1:71" ht="9" customHeight="1">
      <c r="A348" s="367"/>
      <c r="B348" s="367"/>
      <c r="C348" s="367"/>
      <c r="D348" s="766"/>
      <c r="E348" s="766"/>
      <c r="F348" s="766"/>
      <c r="G348" s="766"/>
      <c r="H348" s="766"/>
      <c r="I348" s="766"/>
      <c r="J348" s="766"/>
      <c r="K348" s="766"/>
      <c r="L348" s="766"/>
      <c r="M348" s="766"/>
      <c r="N348" s="766"/>
      <c r="O348" s="766"/>
      <c r="P348" s="766"/>
      <c r="Q348" s="766"/>
      <c r="R348" s="766"/>
      <c r="S348" s="766"/>
      <c r="T348" s="766"/>
      <c r="U348" s="766"/>
      <c r="V348" s="766"/>
      <c r="W348" s="766"/>
      <c r="X348" s="766"/>
      <c r="Y348" s="766"/>
      <c r="Z348" s="766"/>
      <c r="AA348" s="766"/>
      <c r="AB348" s="766"/>
      <c r="AC348" s="766"/>
      <c r="AD348" s="766"/>
      <c r="AE348" s="766"/>
      <c r="AF348" s="766"/>
      <c r="AG348" s="766"/>
      <c r="AH348" s="766"/>
      <c r="AI348" s="766"/>
      <c r="AJ348" s="766"/>
      <c r="AK348" s="766"/>
      <c r="AL348" s="766"/>
      <c r="AM348" s="766"/>
      <c r="AN348" s="766"/>
      <c r="AO348" s="766"/>
      <c r="AP348" s="766"/>
      <c r="AQ348" s="766"/>
      <c r="AR348" s="766"/>
      <c r="AS348" s="766"/>
      <c r="AT348" s="766"/>
      <c r="AU348" s="766"/>
      <c r="AV348" s="766"/>
      <c r="AW348" s="766"/>
      <c r="AX348" s="766"/>
      <c r="AY348" s="766"/>
      <c r="AZ348" s="766"/>
      <c r="BA348" s="766"/>
      <c r="BB348" s="766"/>
      <c r="BC348" s="766"/>
      <c r="BD348" s="766"/>
      <c r="BE348" s="766"/>
      <c r="BF348" s="766"/>
      <c r="BG348" s="766"/>
      <c r="BH348" s="766"/>
      <c r="BI348" s="766"/>
      <c r="BJ348" s="766"/>
      <c r="BK348" s="766"/>
      <c r="BL348" s="766"/>
      <c r="BM348" s="766"/>
      <c r="BN348" s="766"/>
      <c r="BO348" s="766"/>
      <c r="BP348" s="367"/>
      <c r="BQ348" s="367"/>
      <c r="BR348" s="367"/>
      <c r="BS348" s="367"/>
    </row>
    <row r="349" spans="1:71" ht="9" customHeight="1">
      <c r="A349" s="367"/>
      <c r="B349" s="367"/>
      <c r="C349" s="367"/>
      <c r="D349" s="766"/>
      <c r="E349" s="766"/>
      <c r="F349" s="766"/>
      <c r="G349" s="766"/>
      <c r="H349" s="766"/>
      <c r="I349" s="766"/>
      <c r="J349" s="766"/>
      <c r="K349" s="766"/>
      <c r="L349" s="766"/>
      <c r="M349" s="766"/>
      <c r="N349" s="766"/>
      <c r="O349" s="766"/>
      <c r="P349" s="766"/>
      <c r="Q349" s="766"/>
      <c r="R349" s="766"/>
      <c r="S349" s="766"/>
      <c r="T349" s="766"/>
      <c r="U349" s="766"/>
      <c r="V349" s="766"/>
      <c r="W349" s="766"/>
      <c r="X349" s="766"/>
      <c r="Y349" s="766"/>
      <c r="Z349" s="766"/>
      <c r="AA349" s="766"/>
      <c r="AB349" s="766"/>
      <c r="AC349" s="766"/>
      <c r="AD349" s="766"/>
      <c r="AE349" s="766"/>
      <c r="AF349" s="766"/>
      <c r="AG349" s="766"/>
      <c r="AH349" s="766"/>
      <c r="AI349" s="766"/>
      <c r="AJ349" s="766"/>
      <c r="AK349" s="766"/>
      <c r="AL349" s="766"/>
      <c r="AM349" s="766"/>
      <c r="AN349" s="766"/>
      <c r="AO349" s="766"/>
      <c r="AP349" s="766"/>
      <c r="AQ349" s="766"/>
      <c r="AR349" s="766"/>
      <c r="AS349" s="766"/>
      <c r="AT349" s="766"/>
      <c r="AU349" s="766"/>
      <c r="AV349" s="766"/>
      <c r="AW349" s="766"/>
      <c r="AX349" s="766"/>
      <c r="AY349" s="766"/>
      <c r="AZ349" s="766"/>
      <c r="BA349" s="766"/>
      <c r="BB349" s="766"/>
      <c r="BC349" s="766"/>
      <c r="BD349" s="766"/>
      <c r="BE349" s="766"/>
      <c r="BF349" s="766"/>
      <c r="BG349" s="766"/>
      <c r="BH349" s="766"/>
      <c r="BI349" s="766"/>
      <c r="BJ349" s="766"/>
      <c r="BK349" s="766"/>
      <c r="BL349" s="766"/>
      <c r="BM349" s="766"/>
      <c r="BN349" s="766"/>
      <c r="BO349" s="766"/>
      <c r="BP349" s="367"/>
      <c r="BQ349" s="367"/>
      <c r="BR349" s="367"/>
      <c r="BS349" s="367"/>
    </row>
    <row r="350" spans="1:71" ht="9" customHeight="1">
      <c r="A350" s="367"/>
      <c r="B350" s="367"/>
      <c r="C350" s="367"/>
      <c r="D350" s="766"/>
      <c r="E350" s="766"/>
      <c r="F350" s="766"/>
      <c r="G350" s="766"/>
      <c r="H350" s="766"/>
      <c r="I350" s="766"/>
      <c r="J350" s="766"/>
      <c r="K350" s="766"/>
      <c r="L350" s="766"/>
      <c r="M350" s="766"/>
      <c r="N350" s="766"/>
      <c r="O350" s="766"/>
      <c r="P350" s="766"/>
      <c r="Q350" s="766"/>
      <c r="R350" s="766"/>
      <c r="S350" s="766"/>
      <c r="T350" s="766"/>
      <c r="U350" s="766"/>
      <c r="V350" s="766"/>
      <c r="W350" s="766"/>
      <c r="X350" s="766"/>
      <c r="Y350" s="766"/>
      <c r="Z350" s="766"/>
      <c r="AA350" s="766"/>
      <c r="AB350" s="766"/>
      <c r="AC350" s="766"/>
      <c r="AD350" s="766"/>
      <c r="AE350" s="766"/>
      <c r="AF350" s="766"/>
      <c r="AG350" s="766"/>
      <c r="AH350" s="766"/>
      <c r="AI350" s="766"/>
      <c r="AJ350" s="766"/>
      <c r="AK350" s="766"/>
      <c r="AL350" s="766"/>
      <c r="AM350" s="766"/>
      <c r="AN350" s="766"/>
      <c r="AO350" s="766"/>
      <c r="AP350" s="766"/>
      <c r="AQ350" s="766"/>
      <c r="AR350" s="766"/>
      <c r="AS350" s="766"/>
      <c r="AT350" s="766"/>
      <c r="AU350" s="766"/>
      <c r="AV350" s="766"/>
      <c r="AW350" s="766"/>
      <c r="AX350" s="766"/>
      <c r="AY350" s="766"/>
      <c r="AZ350" s="766"/>
      <c r="BA350" s="766"/>
      <c r="BB350" s="766"/>
      <c r="BC350" s="766"/>
      <c r="BD350" s="766"/>
      <c r="BE350" s="766"/>
      <c r="BF350" s="766"/>
      <c r="BG350" s="766"/>
      <c r="BH350" s="766"/>
      <c r="BI350" s="766"/>
      <c r="BJ350" s="766"/>
      <c r="BK350" s="766"/>
      <c r="BL350" s="766"/>
      <c r="BM350" s="766"/>
      <c r="BN350" s="766"/>
      <c r="BO350" s="766"/>
      <c r="BP350" s="367"/>
      <c r="BQ350" s="367"/>
      <c r="BR350" s="367"/>
      <c r="BS350" s="367"/>
    </row>
    <row r="351" spans="1:71" ht="6.75" customHeight="1"/>
    <row r="352" spans="1:71" ht="6.75" customHeight="1"/>
    <row r="353" ht="6.75" customHeight="1"/>
    <row r="354" ht="6.75" customHeight="1"/>
    <row r="355" ht="6.75" customHeight="1"/>
    <row r="356" ht="6.75" customHeight="1"/>
    <row r="357" ht="6.75" customHeight="1"/>
    <row r="358" ht="6.75" customHeight="1"/>
    <row r="359" ht="6.75" customHeight="1"/>
    <row r="360" ht="6.75" customHeight="1"/>
    <row r="361" ht="6.75" customHeight="1"/>
    <row r="362" ht="6.75" customHeight="1"/>
    <row r="363" ht="6.75" customHeight="1"/>
    <row r="364" ht="6.75" customHeight="1"/>
    <row r="365" ht="6.75" hidden="1" customHeight="1"/>
    <row r="366" ht="6.75" hidden="1" customHeight="1"/>
    <row r="367" ht="6.75" hidden="1" customHeight="1"/>
    <row r="368" ht="6.75" hidden="1" customHeight="1"/>
    <row r="369" ht="6.75" hidden="1" customHeight="1"/>
    <row r="370" ht="6.75" hidden="1" customHeight="1"/>
    <row r="371" ht="6.75" hidden="1" customHeight="1"/>
    <row r="372" ht="6.75" hidden="1" customHeight="1"/>
    <row r="373" ht="6.75" hidden="1" customHeight="1"/>
    <row r="374" ht="6.75" hidden="1" customHeight="1"/>
    <row r="375" ht="6.75" hidden="1" customHeight="1"/>
    <row r="376" ht="6.75" hidden="1" customHeight="1"/>
    <row r="377" ht="6.75" hidden="1" customHeight="1"/>
    <row r="378" ht="6.75" hidden="1" customHeight="1"/>
    <row r="379" ht="6.75" hidden="1" customHeight="1"/>
    <row r="380" ht="6.75" hidden="1" customHeight="1"/>
    <row r="381" ht="6.75" hidden="1" customHeight="1"/>
    <row r="382" ht="6.75" hidden="1" customHeight="1"/>
    <row r="383" ht="6.75" hidden="1" customHeight="1"/>
    <row r="384" ht="6.75" hidden="1" customHeight="1"/>
    <row r="385" ht="6.75" hidden="1" customHeight="1"/>
    <row r="386" ht="6.75" hidden="1" customHeight="1"/>
    <row r="387" ht="6.75" hidden="1" customHeight="1"/>
    <row r="388" ht="6.75" hidden="1" customHeight="1"/>
    <row r="389" ht="6.75" hidden="1" customHeight="1"/>
    <row r="390" ht="6.75" hidden="1" customHeight="1"/>
    <row r="391" ht="6.75" hidden="1" customHeight="1"/>
    <row r="392" ht="6.75" hidden="1" customHeight="1"/>
    <row r="393" ht="6.75" hidden="1" customHeight="1"/>
    <row r="394" ht="6.75" hidden="1" customHeight="1"/>
    <row r="395" ht="6.75" hidden="1" customHeight="1"/>
    <row r="396" ht="6.75" hidden="1" customHeight="1"/>
    <row r="397" ht="6.75" hidden="1" customHeight="1"/>
    <row r="398" ht="6.75" hidden="1" customHeight="1"/>
    <row r="399" ht="6.75" hidden="1" customHeight="1"/>
    <row r="400" ht="6.75" hidden="1" customHeight="1"/>
    <row r="401" ht="6.75" hidden="1" customHeight="1"/>
    <row r="402" ht="6.75" hidden="1" customHeight="1"/>
    <row r="403" ht="6.75" hidden="1" customHeight="1"/>
    <row r="404" ht="6.75" hidden="1" customHeight="1"/>
    <row r="405" ht="6.75" hidden="1" customHeight="1"/>
    <row r="406" ht="6.75" hidden="1" customHeight="1"/>
    <row r="407" ht="6.75" hidden="1" customHeight="1"/>
    <row r="408" ht="6.75" hidden="1" customHeight="1"/>
    <row r="409" ht="6.75" hidden="1" customHeight="1"/>
    <row r="410" ht="6.75" hidden="1" customHeight="1"/>
    <row r="411" ht="6.75" hidden="1" customHeight="1"/>
    <row r="412" ht="6.75" hidden="1" customHeight="1"/>
    <row r="413" ht="6.75" hidden="1" customHeight="1"/>
    <row r="414" ht="6.75" hidden="1" customHeight="1"/>
    <row r="415" ht="6.75" hidden="1" customHeight="1"/>
    <row r="416" ht="6.75" hidden="1" customHeight="1"/>
    <row r="417" ht="6.75" hidden="1" customHeight="1"/>
    <row r="418" ht="6.75" hidden="1" customHeight="1"/>
    <row r="419" ht="6.75" hidden="1" customHeight="1"/>
    <row r="420" ht="6.75" hidden="1" customHeight="1"/>
    <row r="421" ht="6.75" hidden="1" customHeight="1"/>
    <row r="422" ht="6.75" hidden="1" customHeight="1"/>
    <row r="423" ht="6.75" hidden="1" customHeight="1"/>
    <row r="424" ht="6.75" hidden="1" customHeight="1"/>
    <row r="425" ht="6.75" hidden="1" customHeight="1"/>
    <row r="426" ht="6.75" hidden="1" customHeight="1"/>
    <row r="427" ht="6.75" hidden="1" customHeight="1"/>
    <row r="428" ht="6.75" hidden="1" customHeight="1"/>
    <row r="429" ht="6.75" hidden="1" customHeight="1"/>
    <row r="430" ht="6.75" hidden="1" customHeight="1"/>
    <row r="431" ht="6.75" hidden="1" customHeight="1"/>
    <row r="432" ht="6.75" hidden="1" customHeight="1"/>
    <row r="433" ht="6.75" hidden="1" customHeight="1"/>
    <row r="434" ht="6.75" hidden="1" customHeight="1"/>
    <row r="435" ht="6.75" hidden="1" customHeight="1"/>
    <row r="436" ht="6.75" hidden="1" customHeight="1"/>
    <row r="437" ht="6.75" hidden="1" customHeight="1"/>
    <row r="438" ht="6.75" hidden="1" customHeight="1"/>
    <row r="439" ht="6.75" hidden="1" customHeight="1"/>
    <row r="440" ht="6.75" hidden="1" customHeight="1"/>
    <row r="441" ht="6.75" hidden="1" customHeight="1"/>
    <row r="442" ht="6.75" hidden="1" customHeight="1"/>
    <row r="443" ht="6.75" hidden="1" customHeight="1"/>
    <row r="444" ht="6.75" hidden="1" customHeight="1"/>
    <row r="445" ht="6.75" hidden="1" customHeight="1"/>
    <row r="446" ht="6.75" hidden="1" customHeight="1"/>
    <row r="447" ht="6.75" hidden="1" customHeight="1"/>
    <row r="448" ht="6.75" hidden="1" customHeight="1"/>
    <row r="449" ht="6.75" hidden="1" customHeight="1"/>
    <row r="450" ht="6.75" hidden="1" customHeight="1"/>
    <row r="451" ht="6.75" hidden="1" customHeight="1"/>
    <row r="452" ht="6.75" hidden="1" customHeight="1"/>
    <row r="453" ht="6.75" hidden="1" customHeight="1"/>
    <row r="454" ht="6.75" hidden="1" customHeight="1"/>
    <row r="455" ht="6.75" hidden="1" customHeight="1"/>
    <row r="456" ht="6.75" hidden="1" customHeight="1"/>
    <row r="457" ht="6.75" hidden="1" customHeight="1"/>
    <row r="458" ht="6.75" hidden="1" customHeight="1"/>
    <row r="459" ht="6.75" hidden="1" customHeight="1"/>
    <row r="460" ht="6.75" hidden="1" customHeight="1"/>
    <row r="461" ht="6.75" hidden="1" customHeight="1"/>
    <row r="462" ht="6.75" hidden="1" customHeight="1"/>
    <row r="463" ht="6.75" hidden="1" customHeight="1"/>
    <row r="464" ht="6.75" hidden="1" customHeight="1"/>
    <row r="465" ht="6.75" hidden="1" customHeight="1"/>
    <row r="466" ht="6.75" hidden="1" customHeight="1"/>
    <row r="467" ht="6.75" hidden="1" customHeight="1"/>
    <row r="468" ht="6.75" hidden="1" customHeight="1"/>
    <row r="469" ht="6.75" hidden="1" customHeight="1"/>
    <row r="470" ht="6.75" hidden="1" customHeight="1"/>
    <row r="471" ht="6.75" hidden="1" customHeight="1"/>
    <row r="472" ht="6.75" hidden="1" customHeight="1"/>
    <row r="473" ht="6.75" hidden="1" customHeight="1"/>
    <row r="474" ht="6.75" hidden="1" customHeight="1"/>
    <row r="475" ht="6.75" hidden="1" customHeight="1"/>
    <row r="476" ht="6.75" hidden="1" customHeight="1"/>
    <row r="477" ht="6.75" hidden="1" customHeight="1"/>
    <row r="478" ht="6.75" hidden="1" customHeight="1"/>
    <row r="479" ht="6.75" hidden="1" customHeight="1"/>
    <row r="480" ht="6.75" hidden="1" customHeight="1"/>
    <row r="481" ht="6.75" hidden="1" customHeight="1"/>
    <row r="482" ht="6.75" hidden="1" customHeight="1"/>
    <row r="483" ht="6.75" hidden="1" customHeight="1"/>
    <row r="484" ht="6.75" hidden="1" customHeight="1"/>
    <row r="485" ht="6.75" hidden="1" customHeight="1"/>
    <row r="486" ht="6.75" hidden="1" customHeight="1"/>
    <row r="487" ht="6.75" hidden="1" customHeight="1"/>
    <row r="488" ht="6.75" hidden="1" customHeight="1"/>
    <row r="489" ht="6.75" hidden="1" customHeight="1"/>
    <row r="490" ht="6.75" hidden="1" customHeight="1"/>
    <row r="491" ht="6.75" hidden="1" customHeight="1"/>
    <row r="492" ht="6.75" hidden="1" customHeight="1"/>
    <row r="493" ht="6.75" hidden="1" customHeight="1"/>
    <row r="494" ht="6.75" hidden="1" customHeight="1"/>
    <row r="495" ht="6.75" hidden="1" customHeight="1"/>
    <row r="496" ht="6.75" hidden="1" customHeight="1"/>
    <row r="497" ht="6.75" hidden="1" customHeight="1"/>
    <row r="498" ht="6.75" hidden="1" customHeight="1"/>
    <row r="499" ht="6.75" hidden="1" customHeight="1"/>
    <row r="500" ht="6.75" hidden="1" customHeight="1"/>
    <row r="501" ht="6.75" hidden="1" customHeight="1"/>
    <row r="502" ht="6.75" hidden="1" customHeight="1"/>
    <row r="503" ht="6.75" hidden="1" customHeight="1"/>
    <row r="504" ht="6.75" hidden="1" customHeight="1"/>
    <row r="505" ht="6.75" hidden="1" customHeight="1"/>
    <row r="506" ht="6.75" hidden="1" customHeight="1"/>
    <row r="507" ht="6.75" hidden="1" customHeight="1"/>
    <row r="508" ht="6.75" hidden="1" customHeight="1"/>
    <row r="509" ht="6.75" hidden="1" customHeight="1"/>
    <row r="510" ht="6.75" hidden="1" customHeight="1"/>
    <row r="511" ht="6.75" hidden="1" customHeight="1"/>
    <row r="512" ht="6.75" hidden="1" customHeight="1"/>
    <row r="513" ht="6.75" hidden="1" customHeight="1"/>
    <row r="514" ht="6.75" hidden="1" customHeight="1"/>
    <row r="515" ht="6.75" hidden="1" customHeight="1"/>
    <row r="516" ht="6.75" hidden="1" customHeight="1"/>
    <row r="517" ht="6.75" hidden="1" customHeight="1"/>
    <row r="518" ht="6.75" hidden="1" customHeight="1"/>
    <row r="519" ht="6.75" hidden="1" customHeight="1"/>
    <row r="520" ht="6.75" hidden="1" customHeight="1"/>
    <row r="521" ht="6.75" hidden="1" customHeight="1"/>
    <row r="522" ht="6.75" hidden="1" customHeight="1"/>
    <row r="523" ht="6.75" hidden="1" customHeight="1"/>
    <row r="524" ht="6.75" hidden="1" customHeight="1"/>
    <row r="525" ht="6.75" hidden="1" customHeight="1"/>
    <row r="526" ht="6.75" hidden="1" customHeight="1"/>
    <row r="527" ht="6.75" hidden="1" customHeight="1"/>
    <row r="528" ht="6.75" hidden="1" customHeight="1"/>
    <row r="529" ht="6.75" hidden="1" customHeight="1"/>
    <row r="530" ht="6.75" hidden="1" customHeight="1"/>
    <row r="531" ht="6.75" hidden="1" customHeight="1"/>
    <row r="532" ht="6.75" hidden="1" customHeight="1"/>
    <row r="533" ht="6.75" hidden="1" customHeight="1"/>
    <row r="534" ht="6.75" hidden="1" customHeight="1"/>
    <row r="535" ht="6.75" hidden="1" customHeight="1"/>
    <row r="536" ht="6.75" hidden="1" customHeight="1"/>
    <row r="537" ht="6.75" hidden="1" customHeight="1"/>
    <row r="538" ht="6.75" hidden="1" customHeight="1"/>
    <row r="539" ht="6.75" hidden="1" customHeight="1"/>
    <row r="540" ht="6.75" hidden="1" customHeight="1"/>
    <row r="541" ht="6.75" hidden="1" customHeight="1"/>
    <row r="542" ht="6.75" hidden="1" customHeight="1"/>
    <row r="543" ht="6.75" hidden="1" customHeight="1"/>
    <row r="544" ht="6.75" hidden="1" customHeight="1"/>
    <row r="545" ht="6.75" hidden="1" customHeight="1"/>
    <row r="546" ht="6.75" hidden="1" customHeight="1"/>
    <row r="547" ht="6.75" hidden="1" customHeight="1"/>
    <row r="548" ht="6.75" hidden="1" customHeight="1"/>
    <row r="549" ht="6.75" hidden="1" customHeight="1"/>
    <row r="550" ht="6.75" hidden="1" customHeight="1"/>
    <row r="551" ht="6.75" hidden="1" customHeight="1"/>
    <row r="552" ht="6.75" hidden="1" customHeight="1"/>
    <row r="553" ht="6.75" hidden="1" customHeight="1"/>
    <row r="554" ht="6.75" hidden="1" customHeight="1"/>
    <row r="555" ht="6.75" hidden="1" customHeight="1"/>
    <row r="556" ht="6.75" hidden="1" customHeight="1"/>
    <row r="557" ht="6.75" hidden="1" customHeight="1"/>
    <row r="558" ht="6.75" hidden="1" customHeight="1"/>
    <row r="559" ht="6.75" hidden="1" customHeight="1"/>
    <row r="560" ht="6.75" hidden="1" customHeight="1"/>
    <row r="561" ht="6.75" hidden="1" customHeight="1"/>
    <row r="562" ht="6.75" hidden="1" customHeight="1"/>
    <row r="563" ht="6.75" hidden="1" customHeight="1"/>
    <row r="564" ht="6.75" hidden="1" customHeight="1"/>
    <row r="565" ht="6.75" hidden="1" customHeight="1"/>
    <row r="566" ht="6.75" hidden="1" customHeight="1"/>
    <row r="567" ht="6.75" hidden="1" customHeight="1"/>
    <row r="568" ht="6.75" hidden="1" customHeight="1"/>
    <row r="569" ht="6.75" hidden="1" customHeight="1"/>
    <row r="570" ht="6.75" hidden="1" customHeight="1"/>
    <row r="571" ht="6.75" hidden="1" customHeight="1"/>
    <row r="572" ht="6.75" hidden="1" customHeight="1"/>
    <row r="573" ht="6.75" hidden="1" customHeight="1"/>
    <row r="574" ht="6.75" hidden="1" customHeight="1"/>
    <row r="575" ht="6.75" hidden="1" customHeight="1"/>
    <row r="576" ht="6.75" hidden="1" customHeight="1"/>
    <row r="577" ht="6.75" hidden="1" customHeight="1"/>
    <row r="578" ht="6.75" hidden="1" customHeight="1"/>
    <row r="579" ht="6.75" hidden="1" customHeight="1"/>
    <row r="580" ht="6.75" hidden="1" customHeight="1"/>
    <row r="581" ht="6.75" hidden="1" customHeight="1"/>
    <row r="582" ht="6.75" hidden="1" customHeight="1"/>
    <row r="583" ht="6.75" hidden="1" customHeight="1"/>
    <row r="584" ht="6.75" hidden="1" customHeight="1"/>
    <row r="585" ht="6.75" hidden="1" customHeight="1"/>
    <row r="586" ht="6.75" hidden="1" customHeight="1"/>
    <row r="587" ht="6.75" hidden="1" customHeight="1"/>
    <row r="588" ht="6.75" hidden="1" customHeight="1"/>
    <row r="589" ht="6.75" hidden="1" customHeight="1"/>
    <row r="590" ht="6.75" hidden="1" customHeight="1"/>
    <row r="591" ht="6.75" hidden="1" customHeight="1"/>
    <row r="592" ht="6.75" hidden="1" customHeight="1"/>
    <row r="593" ht="6.75" hidden="1" customHeight="1"/>
    <row r="594" ht="6.75" hidden="1" customHeight="1"/>
    <row r="595" ht="6.75" hidden="1" customHeight="1"/>
    <row r="596" ht="6.75" hidden="1" customHeight="1"/>
    <row r="597" ht="6.75" hidden="1" customHeight="1"/>
    <row r="598" ht="6.75" hidden="1" customHeight="1"/>
    <row r="599" ht="6.75" hidden="1" customHeight="1"/>
    <row r="600" ht="6.75" hidden="1" customHeight="1"/>
    <row r="601" ht="6.75" hidden="1" customHeight="1"/>
    <row r="602" ht="6.75" hidden="1" customHeight="1"/>
    <row r="603" ht="6.75" hidden="1" customHeight="1"/>
    <row r="604" ht="6.75" hidden="1" customHeight="1"/>
    <row r="605" ht="6.75" hidden="1" customHeight="1"/>
    <row r="606" ht="6.75" hidden="1" customHeight="1"/>
    <row r="607" ht="6.75" hidden="1" customHeight="1"/>
    <row r="608" ht="6.75" hidden="1" customHeight="1"/>
    <row r="609" ht="6.75" hidden="1" customHeight="1"/>
    <row r="610" ht="6.75" hidden="1" customHeight="1"/>
    <row r="611" ht="6.75" hidden="1" customHeight="1"/>
    <row r="612" ht="6.75" hidden="1" customHeight="1"/>
    <row r="613" ht="6.75" hidden="1" customHeight="1"/>
    <row r="614" ht="6.75" hidden="1" customHeight="1"/>
    <row r="615" ht="6.75" hidden="1" customHeight="1"/>
    <row r="616" ht="6.75" hidden="1" customHeight="1"/>
    <row r="617" ht="6.75" hidden="1" customHeight="1"/>
    <row r="618" ht="6.75" hidden="1" customHeight="1"/>
    <row r="619" ht="6.75" hidden="1" customHeight="1"/>
    <row r="620" ht="6.75" hidden="1" customHeight="1"/>
    <row r="621" ht="6.75" hidden="1" customHeight="1"/>
    <row r="622" ht="6.75" hidden="1" customHeight="1"/>
    <row r="623" ht="6.75" hidden="1" customHeight="1"/>
    <row r="624" ht="6.75" hidden="1" customHeight="1"/>
    <row r="625" ht="6.75" hidden="1" customHeight="1"/>
    <row r="626" ht="6.75" hidden="1" customHeight="1"/>
    <row r="627" ht="6.75" hidden="1" customHeight="1"/>
    <row r="628" ht="6.75" hidden="1" customHeight="1"/>
    <row r="629" ht="6.75" hidden="1" customHeight="1"/>
    <row r="630" ht="6.75" hidden="1" customHeight="1"/>
    <row r="631" ht="6.75" hidden="1" customHeight="1"/>
    <row r="632" ht="6.75" hidden="1" customHeight="1"/>
    <row r="633" ht="6.75" hidden="1" customHeight="1"/>
    <row r="634" ht="6.75" hidden="1" customHeight="1"/>
    <row r="635" ht="6.75" hidden="1" customHeight="1"/>
    <row r="636" ht="6.75" hidden="1" customHeight="1"/>
    <row r="637" ht="6.75" hidden="1" customHeight="1"/>
    <row r="638" ht="6.75" hidden="1" customHeight="1"/>
    <row r="639" ht="6.75" hidden="1" customHeight="1"/>
    <row r="640" ht="6.75" hidden="1" customHeight="1"/>
    <row r="641" ht="6.75" hidden="1" customHeight="1"/>
    <row r="642" ht="6.75" hidden="1" customHeight="1"/>
    <row r="643" ht="6.75" hidden="1" customHeight="1"/>
    <row r="644" ht="6.75" hidden="1" customHeight="1"/>
    <row r="645" ht="6.75" hidden="1" customHeight="1"/>
    <row r="646" ht="6.75" hidden="1" customHeight="1"/>
    <row r="647" ht="6.75" hidden="1" customHeight="1"/>
    <row r="648" ht="6.75" hidden="1" customHeight="1"/>
    <row r="649" ht="6.75" hidden="1" customHeight="1"/>
    <row r="650" ht="6.75" hidden="1" customHeight="1"/>
    <row r="651" ht="6.75" hidden="1" customHeight="1"/>
    <row r="652" ht="6.75" hidden="1" customHeight="1"/>
    <row r="653" ht="6.75" hidden="1" customHeight="1"/>
    <row r="654" ht="6.75" hidden="1" customHeight="1"/>
    <row r="655" ht="6.75" hidden="1" customHeight="1"/>
    <row r="656" ht="6.75" hidden="1" customHeight="1"/>
    <row r="657" ht="6.75" hidden="1" customHeight="1"/>
    <row r="658" ht="6.75" hidden="1" customHeight="1"/>
    <row r="659" ht="6.75" hidden="1" customHeight="1"/>
    <row r="660" ht="6.75" hidden="1" customHeight="1"/>
    <row r="661" ht="6.75" hidden="1" customHeight="1"/>
    <row r="662" ht="6.75" hidden="1" customHeight="1"/>
    <row r="663" ht="6.75" hidden="1" customHeight="1"/>
    <row r="664" ht="6.75" hidden="1" customHeight="1"/>
    <row r="665" ht="6.75" hidden="1" customHeight="1"/>
    <row r="666" ht="6.75" hidden="1" customHeight="1"/>
    <row r="667" ht="6.75" hidden="1" customHeight="1"/>
    <row r="668" ht="6.75" hidden="1" customHeight="1"/>
    <row r="669" ht="6.75" hidden="1" customHeight="1"/>
    <row r="670" ht="6.75" hidden="1" customHeight="1"/>
    <row r="671" ht="6.75" hidden="1" customHeight="1"/>
    <row r="672" ht="6.75" hidden="1" customHeight="1"/>
    <row r="673" ht="6.75" hidden="1" customHeight="1"/>
    <row r="674" ht="6.75" hidden="1" customHeight="1"/>
    <row r="675" ht="6.75" hidden="1" customHeight="1"/>
    <row r="676" ht="6.75" hidden="1" customHeight="1"/>
    <row r="677" ht="6.75" hidden="1" customHeight="1"/>
    <row r="678" ht="6.75" hidden="1" customHeight="1"/>
    <row r="679" ht="6.75" hidden="1" customHeight="1"/>
    <row r="680" ht="6.75" hidden="1" customHeight="1"/>
    <row r="681" ht="6.75" hidden="1" customHeight="1"/>
    <row r="682" ht="6.75" hidden="1" customHeight="1"/>
    <row r="683" ht="6.75" hidden="1" customHeight="1"/>
    <row r="684" ht="6.75" hidden="1" customHeight="1"/>
    <row r="685" ht="6.75" hidden="1" customHeight="1"/>
    <row r="686" ht="6.75" hidden="1" customHeight="1"/>
    <row r="687" ht="6.75" hidden="1" customHeight="1"/>
    <row r="688" ht="6.75" hidden="1" customHeight="1"/>
    <row r="689" ht="6.75" hidden="1" customHeight="1"/>
    <row r="690" ht="6.75" hidden="1"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sheetData>
  <sheetProtection algorithmName="SHA-512" hashValue="Ktw/ml+KX9psAyBpHhkb6/2+LmHYQFyKRGSjr+ZRm2VOehwx+l4w3sadkQINVGtNgyLG8dVM3f5lGFcEm1pIgA==" saltValue="Recuj5MOHrxvfkMJ60KV6Q==" spinCount="100000" sheet="1" objects="1" scenarios="1"/>
  <mergeCells count="403">
    <mergeCell ref="D308:AF308"/>
    <mergeCell ref="AG308:AQ308"/>
    <mergeCell ref="AR308:AW308"/>
    <mergeCell ref="AX308:BI308"/>
    <mergeCell ref="C293:O294"/>
    <mergeCell ref="C298:BO303"/>
    <mergeCell ref="D306:AF306"/>
    <mergeCell ref="AG306:AQ306"/>
    <mergeCell ref="AR306:AW306"/>
    <mergeCell ref="AX306:BI306"/>
    <mergeCell ref="N282:R283"/>
    <mergeCell ref="Y282:AC283"/>
    <mergeCell ref="AJ282:AN283"/>
    <mergeCell ref="AU282:BA283"/>
    <mergeCell ref="BF282:BH283"/>
    <mergeCell ref="BI282:BS283"/>
    <mergeCell ref="B279:J280"/>
    <mergeCell ref="B282:F283"/>
    <mergeCell ref="D307:AF307"/>
    <mergeCell ref="AG307:AQ307"/>
    <mergeCell ref="AR307:AW307"/>
    <mergeCell ref="AX307:BI307"/>
    <mergeCell ref="AK279:AO280"/>
    <mergeCell ref="AQ279:AQ280"/>
    <mergeCell ref="AR279:BB280"/>
    <mergeCell ref="BC279:BS280"/>
    <mergeCell ref="C296:BR297"/>
    <mergeCell ref="C260:BH261"/>
    <mergeCell ref="C262:BH263"/>
    <mergeCell ref="C264:BH265"/>
    <mergeCell ref="D238:AL239"/>
    <mergeCell ref="D240:AL241"/>
    <mergeCell ref="D242:AL243"/>
    <mergeCell ref="AM238:BF239"/>
    <mergeCell ref="AM240:BF241"/>
    <mergeCell ref="AM242:BF243"/>
    <mergeCell ref="C238:C239"/>
    <mergeCell ref="C240:C241"/>
    <mergeCell ref="C242:C243"/>
    <mergeCell ref="C254:BF255"/>
    <mergeCell ref="D244:AL245"/>
    <mergeCell ref="AM244:BF245"/>
    <mergeCell ref="D248:AL249"/>
    <mergeCell ref="AM248:BF249"/>
    <mergeCell ref="D252:AL252"/>
    <mergeCell ref="AT11:BA11"/>
    <mergeCell ref="BC11:BH11"/>
    <mergeCell ref="AV8:BB8"/>
    <mergeCell ref="Y6:BR6"/>
    <mergeCell ref="B7:BR7"/>
    <mergeCell ref="N8:AF8"/>
    <mergeCell ref="AH8:AM8"/>
    <mergeCell ref="BH8:BN8"/>
    <mergeCell ref="AN8:AS8"/>
    <mergeCell ref="B9:AI9"/>
    <mergeCell ref="AN9:AS9"/>
    <mergeCell ref="BL9:BQ9"/>
    <mergeCell ref="C236:C237"/>
    <mergeCell ref="D236:AL237"/>
    <mergeCell ref="AM236:BF237"/>
    <mergeCell ref="BG236:BN237"/>
    <mergeCell ref="BO236:BS237"/>
    <mergeCell ref="C228:C229"/>
    <mergeCell ref="D228:AL229"/>
    <mergeCell ref="AM228:BF229"/>
    <mergeCell ref="BG228:BN229"/>
    <mergeCell ref="BO228:BS229"/>
    <mergeCell ref="C230:C231"/>
    <mergeCell ref="C232:C233"/>
    <mergeCell ref="D232:AL233"/>
    <mergeCell ref="AM232:BF233"/>
    <mergeCell ref="BG232:BN233"/>
    <mergeCell ref="BO232:BS233"/>
    <mergeCell ref="C234:C235"/>
    <mergeCell ref="D234:AL235"/>
    <mergeCell ref="AM234:BF235"/>
    <mergeCell ref="BG234:BN235"/>
    <mergeCell ref="BO234:BS235"/>
    <mergeCell ref="D338:BQ341"/>
    <mergeCell ref="D343:BP345"/>
    <mergeCell ref="D346:BO350"/>
    <mergeCell ref="C256:BA257"/>
    <mergeCell ref="C258:BH259"/>
    <mergeCell ref="C323:AF324"/>
    <mergeCell ref="AG323:BS324"/>
    <mergeCell ref="C335:X336"/>
    <mergeCell ref="Y335:AT336"/>
    <mergeCell ref="AU335:BP336"/>
    <mergeCell ref="AW327:BN334"/>
    <mergeCell ref="D327:W334"/>
    <mergeCell ref="C313:BQ321"/>
    <mergeCell ref="C266:BH267"/>
    <mergeCell ref="C268:BH269"/>
    <mergeCell ref="B272:BR273"/>
    <mergeCell ref="B275:L275"/>
    <mergeCell ref="M275:AF275"/>
    <mergeCell ref="B277:L277"/>
    <mergeCell ref="AH275:AM275"/>
    <mergeCell ref="M277:X277"/>
    <mergeCell ref="AC277:AE277"/>
    <mergeCell ref="L279:U280"/>
    <mergeCell ref="Y279:AG280"/>
    <mergeCell ref="AM252:BF252"/>
    <mergeCell ref="D246:AL247"/>
    <mergeCell ref="D250:AL251"/>
    <mergeCell ref="AM246:BF247"/>
    <mergeCell ref="AM250:BF251"/>
    <mergeCell ref="BG250:BS251"/>
    <mergeCell ref="BG252:BS252"/>
    <mergeCell ref="BG244:BS245"/>
    <mergeCell ref="D230:AL231"/>
    <mergeCell ref="AM230:BF231"/>
    <mergeCell ref="BG230:BN231"/>
    <mergeCell ref="BO230:BS231"/>
    <mergeCell ref="BG238:BN239"/>
    <mergeCell ref="BO238:BS239"/>
    <mergeCell ref="BG240:BN241"/>
    <mergeCell ref="BO240:BS241"/>
    <mergeCell ref="BG242:BN243"/>
    <mergeCell ref="BO242:BS243"/>
    <mergeCell ref="C222:C223"/>
    <mergeCell ref="D222:AL223"/>
    <mergeCell ref="AM222:BF223"/>
    <mergeCell ref="BG222:BN223"/>
    <mergeCell ref="BO222:BS223"/>
    <mergeCell ref="C226:C227"/>
    <mergeCell ref="D226:AL227"/>
    <mergeCell ref="AM226:BF227"/>
    <mergeCell ref="BG226:BN227"/>
    <mergeCell ref="BO226:BS227"/>
    <mergeCell ref="D224:AL225"/>
    <mergeCell ref="C224:C225"/>
    <mergeCell ref="AM224:BF225"/>
    <mergeCell ref="BG224:BN225"/>
    <mergeCell ref="BO224:BS225"/>
    <mergeCell ref="BO218:BS219"/>
    <mergeCell ref="AM219:AV219"/>
    <mergeCell ref="AW219:BF219"/>
    <mergeCell ref="C220:C221"/>
    <mergeCell ref="D220:AL221"/>
    <mergeCell ref="AM220:BF221"/>
    <mergeCell ref="BG220:BN221"/>
    <mergeCell ref="BO220:BS221"/>
    <mergeCell ref="C213:AJ214"/>
    <mergeCell ref="C216:AL217"/>
    <mergeCell ref="AM216:BF217"/>
    <mergeCell ref="BG216:BN217"/>
    <mergeCell ref="BO216:BS217"/>
    <mergeCell ref="C218:C219"/>
    <mergeCell ref="D218:AL219"/>
    <mergeCell ref="AM218:AV218"/>
    <mergeCell ref="AW218:BF218"/>
    <mergeCell ref="BG218:BN219"/>
    <mergeCell ref="C208:C209"/>
    <mergeCell ref="D208:AL209"/>
    <mergeCell ref="AM208:BF209"/>
    <mergeCell ref="BG208:BN209"/>
    <mergeCell ref="BO208:BS209"/>
    <mergeCell ref="C210:C211"/>
    <mergeCell ref="D210:AL211"/>
    <mergeCell ref="AM210:BF211"/>
    <mergeCell ref="BG210:BN211"/>
    <mergeCell ref="BO210:BS211"/>
    <mergeCell ref="C206:C207"/>
    <mergeCell ref="D206:AL207"/>
    <mergeCell ref="AM206:AV206"/>
    <mergeCell ref="AW206:BF206"/>
    <mergeCell ref="BG206:BN207"/>
    <mergeCell ref="BO206:BS207"/>
    <mergeCell ref="AM207:AV207"/>
    <mergeCell ref="AW207:BF207"/>
    <mergeCell ref="C198:AK199"/>
    <mergeCell ref="AL198:AV199"/>
    <mergeCell ref="AW198:BB199"/>
    <mergeCell ref="BC198:BS199"/>
    <mergeCell ref="C201:BS202"/>
    <mergeCell ref="C204:AL205"/>
    <mergeCell ref="AM204:BF205"/>
    <mergeCell ref="BG204:BN205"/>
    <mergeCell ref="BO204:BS205"/>
    <mergeCell ref="C194:AK195"/>
    <mergeCell ref="AL194:AV195"/>
    <mergeCell ref="AW194:BB195"/>
    <mergeCell ref="BC194:BS195"/>
    <mergeCell ref="C196:AK197"/>
    <mergeCell ref="AL196:AV197"/>
    <mergeCell ref="AW196:BB197"/>
    <mergeCell ref="BC196:BS197"/>
    <mergeCell ref="C185:R186"/>
    <mergeCell ref="U185:AC186"/>
    <mergeCell ref="AI185:AQ186"/>
    <mergeCell ref="C187:BS188"/>
    <mergeCell ref="C189:BS192"/>
    <mergeCell ref="AW185:BI186"/>
    <mergeCell ref="B182:S184"/>
    <mergeCell ref="T182:AB184"/>
    <mergeCell ref="AC182:AL184"/>
    <mergeCell ref="AM182:AV184"/>
    <mergeCell ref="AW182:BJ184"/>
    <mergeCell ref="BK182:BS184"/>
    <mergeCell ref="B179:S181"/>
    <mergeCell ref="T179:AB181"/>
    <mergeCell ref="AC179:AL181"/>
    <mergeCell ref="AM179:AV181"/>
    <mergeCell ref="AW179:BJ181"/>
    <mergeCell ref="BK179:BS181"/>
    <mergeCell ref="B171:X173"/>
    <mergeCell ref="Y171:AV173"/>
    <mergeCell ref="AW171:BC173"/>
    <mergeCell ref="BD171:BL173"/>
    <mergeCell ref="BM171:BS173"/>
    <mergeCell ref="B174:X176"/>
    <mergeCell ref="Y174:AV176"/>
    <mergeCell ref="AW174:BC176"/>
    <mergeCell ref="BD174:BL176"/>
    <mergeCell ref="BM174:BS176"/>
    <mergeCell ref="BM165:BS167"/>
    <mergeCell ref="B168:O170"/>
    <mergeCell ref="P168:X170"/>
    <mergeCell ref="Y168:AH170"/>
    <mergeCell ref="AI168:AV170"/>
    <mergeCell ref="AW168:BE170"/>
    <mergeCell ref="BF168:BL170"/>
    <mergeCell ref="BM168:BS170"/>
    <mergeCell ref="B165:O167"/>
    <mergeCell ref="P165:X167"/>
    <mergeCell ref="Y165:AH167"/>
    <mergeCell ref="AI165:AV167"/>
    <mergeCell ref="AW165:BE167"/>
    <mergeCell ref="BF165:BL167"/>
    <mergeCell ref="C161:I162"/>
    <mergeCell ref="J161:BS162"/>
    <mergeCell ref="BG152:BI153"/>
    <mergeCell ref="BJ152:BS153"/>
    <mergeCell ref="C155:K156"/>
    <mergeCell ref="L155:AG156"/>
    <mergeCell ref="AH155:AN156"/>
    <mergeCell ref="AO155:BC156"/>
    <mergeCell ref="BD155:BI156"/>
    <mergeCell ref="BJ155:BS156"/>
    <mergeCell ref="BM143:BP144"/>
    <mergeCell ref="B148:BS150"/>
    <mergeCell ref="C152:G153"/>
    <mergeCell ref="M152:P153"/>
    <mergeCell ref="V152:Z153"/>
    <mergeCell ref="AF152:AJ153"/>
    <mergeCell ref="AP152:AV153"/>
    <mergeCell ref="AW152:BF153"/>
    <mergeCell ref="C158:F159"/>
    <mergeCell ref="G158:AC159"/>
    <mergeCell ref="AD158:AG159"/>
    <mergeCell ref="AH158:BS159"/>
    <mergeCell ref="D126:S128"/>
    <mergeCell ref="B126:C128"/>
    <mergeCell ref="C143:L144"/>
    <mergeCell ref="N143:Q144"/>
    <mergeCell ref="V143:Z144"/>
    <mergeCell ref="AG143:AK144"/>
    <mergeCell ref="AQ143:AV144"/>
    <mergeCell ref="BA143:BD144"/>
    <mergeCell ref="B129:C131"/>
    <mergeCell ref="D129:R131"/>
    <mergeCell ref="B133:C135"/>
    <mergeCell ref="D134:R135"/>
    <mergeCell ref="B138:D139"/>
    <mergeCell ref="E138:X139"/>
    <mergeCell ref="C115:I116"/>
    <mergeCell ref="J115:BS116"/>
    <mergeCell ref="C118:E119"/>
    <mergeCell ref="F118:BB119"/>
    <mergeCell ref="BC118:BD119"/>
    <mergeCell ref="BE118:BS119"/>
    <mergeCell ref="C112:G113"/>
    <mergeCell ref="H112:AB113"/>
    <mergeCell ref="AD112:AG113"/>
    <mergeCell ref="AH112:AW113"/>
    <mergeCell ref="AY112:BC113"/>
    <mergeCell ref="C74:J75"/>
    <mergeCell ref="K74:AY75"/>
    <mergeCell ref="AZ74:BB75"/>
    <mergeCell ref="BC74:BS75"/>
    <mergeCell ref="B90:BS92"/>
    <mergeCell ref="C94:L95"/>
    <mergeCell ref="M94:AB95"/>
    <mergeCell ref="AC94:BS95"/>
    <mergeCell ref="C77:O78"/>
    <mergeCell ref="C80:F81"/>
    <mergeCell ref="G80:AA81"/>
    <mergeCell ref="AB80:AE81"/>
    <mergeCell ref="AF80:AU81"/>
    <mergeCell ref="AV80:AY81"/>
    <mergeCell ref="AZ80:BS81"/>
    <mergeCell ref="C83:K84"/>
    <mergeCell ref="L83:BB84"/>
    <mergeCell ref="BC83:BD84"/>
    <mergeCell ref="BE83:BS84"/>
    <mergeCell ref="C86:E87"/>
    <mergeCell ref="F86:BS87"/>
    <mergeCell ref="C68:K69"/>
    <mergeCell ref="L68:Q69"/>
    <mergeCell ref="R68:AN69"/>
    <mergeCell ref="AO68:AT69"/>
    <mergeCell ref="AU68:BS69"/>
    <mergeCell ref="C71:H72"/>
    <mergeCell ref="I71:AJ72"/>
    <mergeCell ref="AK71:AP72"/>
    <mergeCell ref="AQ71:BH72"/>
    <mergeCell ref="BI71:BK72"/>
    <mergeCell ref="C65:D66"/>
    <mergeCell ref="E65:N66"/>
    <mergeCell ref="O65:Q66"/>
    <mergeCell ref="R65:BS66"/>
    <mergeCell ref="B53:BS55"/>
    <mergeCell ref="C56:L57"/>
    <mergeCell ref="M56:AB57"/>
    <mergeCell ref="AC56:BS57"/>
    <mergeCell ref="C59:I60"/>
    <mergeCell ref="J59:AE60"/>
    <mergeCell ref="AF59:AN60"/>
    <mergeCell ref="AO59:BS60"/>
    <mergeCell ref="C50:E51"/>
    <mergeCell ref="F50:BS51"/>
    <mergeCell ref="C41:O42"/>
    <mergeCell ref="C44:F45"/>
    <mergeCell ref="G44:AA45"/>
    <mergeCell ref="AB44:AE45"/>
    <mergeCell ref="AF44:AU45"/>
    <mergeCell ref="AV44:AY45"/>
    <mergeCell ref="C62:N63"/>
    <mergeCell ref="O62:BS63"/>
    <mergeCell ref="C35:Q36"/>
    <mergeCell ref="R35:AW36"/>
    <mergeCell ref="AX35:BB36"/>
    <mergeCell ref="BC35:BS36"/>
    <mergeCell ref="AZ44:BS45"/>
    <mergeCell ref="C47:K48"/>
    <mergeCell ref="L47:BB48"/>
    <mergeCell ref="BC47:BD48"/>
    <mergeCell ref="BE47:BS48"/>
    <mergeCell ref="AS22:BS23"/>
    <mergeCell ref="J22:AK23"/>
    <mergeCell ref="C27:K27"/>
    <mergeCell ref="AL25:AR26"/>
    <mergeCell ref="C32:H33"/>
    <mergeCell ref="N32:R33"/>
    <mergeCell ref="Y32:AC33"/>
    <mergeCell ref="AJ32:AN33"/>
    <mergeCell ref="AU32:BA33"/>
    <mergeCell ref="BF32:BH33"/>
    <mergeCell ref="BI32:BS33"/>
    <mergeCell ref="C29:K30"/>
    <mergeCell ref="L29:U30"/>
    <mergeCell ref="Y29:AG30"/>
    <mergeCell ref="AK29:AO30"/>
    <mergeCell ref="AQ29:AQ30"/>
    <mergeCell ref="C109:O110"/>
    <mergeCell ref="C103:H104"/>
    <mergeCell ref="I103:AJ104"/>
    <mergeCell ref="AK103:AP104"/>
    <mergeCell ref="BG246:BS247"/>
    <mergeCell ref="BG248:BS249"/>
    <mergeCell ref="AA327:AR334"/>
    <mergeCell ref="B12:BS14"/>
    <mergeCell ref="C15:O16"/>
    <mergeCell ref="C17:R18"/>
    <mergeCell ref="S17:AR18"/>
    <mergeCell ref="AS17:AZ18"/>
    <mergeCell ref="BA17:BS18"/>
    <mergeCell ref="C20:O21"/>
    <mergeCell ref="C22:I23"/>
    <mergeCell ref="C25:I26"/>
    <mergeCell ref="C203:AL203"/>
    <mergeCell ref="C38:P39"/>
    <mergeCell ref="Q38:AK39"/>
    <mergeCell ref="AL38:AU39"/>
    <mergeCell ref="AV38:BS39"/>
    <mergeCell ref="AR29:BB30"/>
    <mergeCell ref="BC29:BS30"/>
    <mergeCell ref="AL22:AR23"/>
    <mergeCell ref="AQ103:BH104"/>
    <mergeCell ref="B121:BS123"/>
    <mergeCell ref="D124:T125"/>
    <mergeCell ref="BD112:BS113"/>
    <mergeCell ref="AS25:BS26"/>
    <mergeCell ref="J25:AK26"/>
    <mergeCell ref="AM27:AP27"/>
    <mergeCell ref="L27:AK27"/>
    <mergeCell ref="B124:C125"/>
    <mergeCell ref="W124:AP125"/>
    <mergeCell ref="BI103:BK104"/>
    <mergeCell ref="C106:J107"/>
    <mergeCell ref="K106:AE107"/>
    <mergeCell ref="AF106:AH107"/>
    <mergeCell ref="AI106:BS107"/>
    <mergeCell ref="C97:I98"/>
    <mergeCell ref="J97:AE98"/>
    <mergeCell ref="AF97:AN98"/>
    <mergeCell ref="AO97:BS98"/>
    <mergeCell ref="C100:K101"/>
    <mergeCell ref="L100:Q101"/>
    <mergeCell ref="R100:AN101"/>
    <mergeCell ref="AO100:AT101"/>
    <mergeCell ref="AU100:BS101"/>
  </mergeCells>
  <printOptions horizontalCentered="1"/>
  <pageMargins left="3.937007874015748E-2" right="3.937007874015748E-2" top="0.23622047244094491" bottom="3.937007874015748E-2" header="0.11811023622047245" footer="0.11811023622047245"/>
  <pageSetup scale="81" orientation="portrait" r:id="rId1"/>
  <rowBreaks count="2" manualBreakCount="2">
    <brk id="146" max="70" man="1"/>
    <brk id="270"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42</xdr:col>
                    <xdr:colOff>82550</xdr:colOff>
                    <xdr:row>26</xdr:row>
                    <xdr:rowOff>63500</xdr:rowOff>
                  </from>
                  <to>
                    <xdr:col>46</xdr:col>
                    <xdr:colOff>44450</xdr:colOff>
                    <xdr:row>27</xdr:row>
                    <xdr:rowOff>44450</xdr:rowOff>
                  </to>
                </anchor>
              </controlPr>
            </control>
          </mc:Choice>
        </mc:AlternateContent>
        <mc:AlternateContent xmlns:mc="http://schemas.openxmlformats.org/markup-compatibility/2006">
          <mc:Choice Requires="x14">
            <control shapeId="10250" r:id="rId5" name="Check Box 10">
              <controlPr defaultSize="0" autoFill="0" autoLine="0" autoPict="0">
                <anchor moveWithCells="1">
                  <from>
                    <xdr:col>46</xdr:col>
                    <xdr:colOff>82550</xdr:colOff>
                    <xdr:row>26</xdr:row>
                    <xdr:rowOff>63500</xdr:rowOff>
                  </from>
                  <to>
                    <xdr:col>50</xdr:col>
                    <xdr:colOff>31750</xdr:colOff>
                    <xdr:row>27</xdr:row>
                    <xdr:rowOff>63500</xdr:rowOff>
                  </to>
                </anchor>
              </controlPr>
            </control>
          </mc:Choice>
        </mc:AlternateContent>
        <mc:AlternateContent xmlns:mc="http://schemas.openxmlformats.org/markup-compatibility/2006">
          <mc:Choice Requires="x14">
            <control shapeId="10251" r:id="rId6" name="Check Box 11">
              <controlPr defaultSize="0" autoFill="0" autoLine="0" autoPict="0">
                <anchor moveWithCells="1">
                  <from>
                    <xdr:col>19</xdr:col>
                    <xdr:colOff>25400</xdr:colOff>
                    <xdr:row>28</xdr:row>
                    <xdr:rowOff>0</xdr:rowOff>
                  </from>
                  <to>
                    <xdr:col>21</xdr:col>
                    <xdr:colOff>63500</xdr:colOff>
                    <xdr:row>30</xdr:row>
                    <xdr:rowOff>44450</xdr:rowOff>
                  </to>
                </anchor>
              </controlPr>
            </control>
          </mc:Choice>
        </mc:AlternateContent>
        <mc:AlternateContent xmlns:mc="http://schemas.openxmlformats.org/markup-compatibility/2006">
          <mc:Choice Requires="x14">
            <control shapeId="10252" r:id="rId7" name="Check Box 12">
              <controlPr defaultSize="0" autoFill="0" autoLine="0" autoPict="0">
                <anchor moveWithCells="1">
                  <from>
                    <xdr:col>32</xdr:col>
                    <xdr:colOff>76200</xdr:colOff>
                    <xdr:row>28</xdr:row>
                    <xdr:rowOff>6350</xdr:rowOff>
                  </from>
                  <to>
                    <xdr:col>34</xdr:col>
                    <xdr:colOff>82550</xdr:colOff>
                    <xdr:row>30</xdr:row>
                    <xdr:rowOff>44450</xdr:rowOff>
                  </to>
                </anchor>
              </controlPr>
            </control>
          </mc:Choice>
        </mc:AlternateContent>
        <mc:AlternateContent xmlns:mc="http://schemas.openxmlformats.org/markup-compatibility/2006">
          <mc:Choice Requires="x14">
            <control shapeId="10253" r:id="rId8" name="Check Box 13">
              <controlPr defaultSize="0" autoFill="0" autoLine="0" autoPict="0">
                <anchor moveWithCells="1">
                  <from>
                    <xdr:col>40</xdr:col>
                    <xdr:colOff>31750</xdr:colOff>
                    <xdr:row>28</xdr:row>
                    <xdr:rowOff>6350</xdr:rowOff>
                  </from>
                  <to>
                    <xdr:col>42</xdr:col>
                    <xdr:colOff>76200</xdr:colOff>
                    <xdr:row>30</xdr:row>
                    <xdr:rowOff>44450</xdr:rowOff>
                  </to>
                </anchor>
              </controlPr>
            </control>
          </mc:Choice>
        </mc:AlternateContent>
        <mc:AlternateContent xmlns:mc="http://schemas.openxmlformats.org/markup-compatibility/2006">
          <mc:Choice Requires="x14">
            <control shapeId="10254" r:id="rId9" name="Check Box 14">
              <controlPr defaultSize="0" autoFill="0" autoLine="0" autoPict="0">
                <anchor moveWithCells="1">
                  <from>
                    <xdr:col>19</xdr:col>
                    <xdr:colOff>6350</xdr:colOff>
                    <xdr:row>31</xdr:row>
                    <xdr:rowOff>6350</xdr:rowOff>
                  </from>
                  <to>
                    <xdr:col>21</xdr:col>
                    <xdr:colOff>31750</xdr:colOff>
                    <xdr:row>34</xdr:row>
                    <xdr:rowOff>31750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31</xdr:col>
                    <xdr:colOff>25400</xdr:colOff>
                    <xdr:row>31</xdr:row>
                    <xdr:rowOff>0</xdr:rowOff>
                  </from>
                  <to>
                    <xdr:col>33</xdr:col>
                    <xdr:colOff>31750</xdr:colOff>
                    <xdr:row>34</xdr:row>
                    <xdr:rowOff>31750</xdr:rowOff>
                  </to>
                </anchor>
              </controlPr>
            </control>
          </mc:Choice>
        </mc:AlternateContent>
        <mc:AlternateContent xmlns:mc="http://schemas.openxmlformats.org/markup-compatibility/2006">
          <mc:Choice Requires="x14">
            <control shapeId="10256" r:id="rId11" name="Check Box 16">
              <controlPr defaultSize="0" autoFill="0" autoLine="0" autoPict="0">
                <anchor moveWithCells="1">
                  <from>
                    <xdr:col>42</xdr:col>
                    <xdr:colOff>63500</xdr:colOff>
                    <xdr:row>31</xdr:row>
                    <xdr:rowOff>0</xdr:rowOff>
                  </from>
                  <to>
                    <xdr:col>45</xdr:col>
                    <xdr:colOff>25400</xdr:colOff>
                    <xdr:row>34</xdr:row>
                    <xdr:rowOff>31750</xdr:rowOff>
                  </to>
                </anchor>
              </controlPr>
            </control>
          </mc:Choice>
        </mc:AlternateContent>
        <mc:AlternateContent xmlns:mc="http://schemas.openxmlformats.org/markup-compatibility/2006">
          <mc:Choice Requires="x14">
            <control shapeId="10257" r:id="rId12" name="Check Box 17">
              <controlPr defaultSize="0" autoFill="0" autoLine="0" autoPict="0">
                <anchor moveWithCells="1">
                  <from>
                    <xdr:col>55</xdr:col>
                    <xdr:colOff>38100</xdr:colOff>
                    <xdr:row>31</xdr:row>
                    <xdr:rowOff>0</xdr:rowOff>
                  </from>
                  <to>
                    <xdr:col>58</xdr:col>
                    <xdr:colOff>0</xdr:colOff>
                    <xdr:row>34</xdr:row>
                    <xdr:rowOff>31750</xdr:rowOff>
                  </to>
                </anchor>
              </controlPr>
            </control>
          </mc:Choice>
        </mc:AlternateContent>
        <mc:AlternateContent xmlns:mc="http://schemas.openxmlformats.org/markup-compatibility/2006">
          <mc:Choice Requires="x14">
            <control shapeId="10258" r:id="rId13" name="Check Box 18">
              <controlPr defaultSize="0" autoFill="0" autoLine="0" autoPict="0">
                <anchor moveWithCells="1">
                  <from>
                    <xdr:col>62</xdr:col>
                    <xdr:colOff>139700</xdr:colOff>
                    <xdr:row>69</xdr:row>
                    <xdr:rowOff>38100</xdr:rowOff>
                  </from>
                  <to>
                    <xdr:col>65</xdr:col>
                    <xdr:colOff>38100</xdr:colOff>
                    <xdr:row>73</xdr:row>
                    <xdr:rowOff>0</xdr:rowOff>
                  </to>
                </anchor>
              </controlPr>
            </control>
          </mc:Choice>
        </mc:AlternateContent>
        <mc:AlternateContent xmlns:mc="http://schemas.openxmlformats.org/markup-compatibility/2006">
          <mc:Choice Requires="x14">
            <control shapeId="10259" r:id="rId14" name="Check Box 19">
              <controlPr defaultSize="0" autoFill="0" autoLine="0" autoPict="0">
                <anchor moveWithCells="1">
                  <from>
                    <xdr:col>66</xdr:col>
                    <xdr:colOff>76200</xdr:colOff>
                    <xdr:row>69</xdr:row>
                    <xdr:rowOff>31750</xdr:rowOff>
                  </from>
                  <to>
                    <xdr:col>70</xdr:col>
                    <xdr:colOff>0</xdr:colOff>
                    <xdr:row>73</xdr:row>
                    <xdr:rowOff>0</xdr:rowOff>
                  </to>
                </anchor>
              </controlPr>
            </control>
          </mc:Choice>
        </mc:AlternateContent>
        <mc:AlternateContent xmlns:mc="http://schemas.openxmlformats.org/markup-compatibility/2006">
          <mc:Choice Requires="x14">
            <control shapeId="10260" r:id="rId15" name="Check Box 20">
              <controlPr defaultSize="0" autoFill="0" autoLine="0" autoPict="0">
                <anchor moveWithCells="1">
                  <from>
                    <xdr:col>63</xdr:col>
                    <xdr:colOff>6350</xdr:colOff>
                    <xdr:row>101</xdr:row>
                    <xdr:rowOff>31750</xdr:rowOff>
                  </from>
                  <to>
                    <xdr:col>65</xdr:col>
                    <xdr:colOff>114300</xdr:colOff>
                    <xdr:row>105</xdr:row>
                    <xdr:rowOff>6350</xdr:rowOff>
                  </to>
                </anchor>
              </controlPr>
            </control>
          </mc:Choice>
        </mc:AlternateContent>
        <mc:AlternateContent xmlns:mc="http://schemas.openxmlformats.org/markup-compatibility/2006">
          <mc:Choice Requires="x14">
            <control shapeId="10261" r:id="rId16" name="Check Box 21">
              <controlPr defaultSize="0" autoFill="0" autoLine="0" autoPict="0">
                <anchor moveWithCells="1">
                  <from>
                    <xdr:col>66</xdr:col>
                    <xdr:colOff>63500</xdr:colOff>
                    <xdr:row>101</xdr:row>
                    <xdr:rowOff>25400</xdr:rowOff>
                  </from>
                  <to>
                    <xdr:col>69</xdr:col>
                    <xdr:colOff>69850</xdr:colOff>
                    <xdr:row>105</xdr:row>
                    <xdr:rowOff>6350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20</xdr:col>
                    <xdr:colOff>0</xdr:colOff>
                    <xdr:row>123</xdr:row>
                    <xdr:rowOff>31750</xdr:rowOff>
                  </from>
                  <to>
                    <xdr:col>22</xdr:col>
                    <xdr:colOff>0</xdr:colOff>
                    <xdr:row>125</xdr:row>
                    <xdr:rowOff>6350</xdr:rowOff>
                  </to>
                </anchor>
              </controlPr>
            </control>
          </mc:Choice>
        </mc:AlternateContent>
        <mc:AlternateContent xmlns:mc="http://schemas.openxmlformats.org/markup-compatibility/2006">
          <mc:Choice Requires="x14">
            <control shapeId="10263" r:id="rId18" name="Check Box 23">
              <controlPr defaultSize="0" autoFill="0" autoLine="0" autoPict="0">
                <anchor moveWithCells="1">
                  <from>
                    <xdr:col>6</xdr:col>
                    <xdr:colOff>69850</xdr:colOff>
                    <xdr:row>124</xdr:row>
                    <xdr:rowOff>69850</xdr:rowOff>
                  </from>
                  <to>
                    <xdr:col>9</xdr:col>
                    <xdr:colOff>6350</xdr:colOff>
                    <xdr:row>128</xdr:row>
                    <xdr:rowOff>6350</xdr:rowOff>
                  </to>
                </anchor>
              </controlPr>
            </control>
          </mc:Choice>
        </mc:AlternateContent>
        <mc:AlternateContent xmlns:mc="http://schemas.openxmlformats.org/markup-compatibility/2006">
          <mc:Choice Requires="x14">
            <control shapeId="10264" r:id="rId19" name="Check Box 24">
              <controlPr defaultSize="0" autoFill="0" autoLine="0" autoPict="0">
                <anchor moveWithCells="1">
                  <from>
                    <xdr:col>12</xdr:col>
                    <xdr:colOff>63500</xdr:colOff>
                    <xdr:row>131</xdr:row>
                    <xdr:rowOff>38100</xdr:rowOff>
                  </from>
                  <to>
                    <xdr:col>13</xdr:col>
                    <xdr:colOff>158750</xdr:colOff>
                    <xdr:row>135</xdr:row>
                    <xdr:rowOff>44450</xdr:rowOff>
                  </to>
                </anchor>
              </controlPr>
            </control>
          </mc:Choice>
        </mc:AlternateContent>
        <mc:AlternateContent xmlns:mc="http://schemas.openxmlformats.org/markup-compatibility/2006">
          <mc:Choice Requires="x14">
            <control shapeId="10265" r:id="rId20" name="Check Box 25">
              <controlPr defaultSize="0" autoFill="0" autoLine="0" autoPict="0">
                <anchor moveWithCells="1">
                  <from>
                    <xdr:col>17</xdr:col>
                    <xdr:colOff>44450</xdr:colOff>
                    <xdr:row>140</xdr:row>
                    <xdr:rowOff>25400</xdr:rowOff>
                  </from>
                  <to>
                    <xdr:col>20</xdr:col>
                    <xdr:colOff>6350</xdr:colOff>
                    <xdr:row>145</xdr:row>
                    <xdr:rowOff>31750</xdr:rowOff>
                  </to>
                </anchor>
              </controlPr>
            </control>
          </mc:Choice>
        </mc:AlternateContent>
        <mc:AlternateContent xmlns:mc="http://schemas.openxmlformats.org/markup-compatibility/2006">
          <mc:Choice Requires="x14">
            <control shapeId="10266" r:id="rId21" name="Check Box 26">
              <controlPr defaultSize="0" autoFill="0" autoLine="0" autoPict="0">
                <anchor moveWithCells="1">
                  <from>
                    <xdr:col>28</xdr:col>
                    <xdr:colOff>6350</xdr:colOff>
                    <xdr:row>140</xdr:row>
                    <xdr:rowOff>25400</xdr:rowOff>
                  </from>
                  <to>
                    <xdr:col>30</xdr:col>
                    <xdr:colOff>44450</xdr:colOff>
                    <xdr:row>145</xdr:row>
                    <xdr:rowOff>25400</xdr:rowOff>
                  </to>
                </anchor>
              </controlPr>
            </control>
          </mc:Choice>
        </mc:AlternateContent>
        <mc:AlternateContent xmlns:mc="http://schemas.openxmlformats.org/markup-compatibility/2006">
          <mc:Choice Requires="x14">
            <control shapeId="10267" r:id="rId22" name="Check Box 27">
              <controlPr defaultSize="0" autoFill="0" autoLine="0" autoPict="0">
                <anchor moveWithCells="1">
                  <from>
                    <xdr:col>39</xdr:col>
                    <xdr:colOff>25400</xdr:colOff>
                    <xdr:row>140</xdr:row>
                    <xdr:rowOff>31750</xdr:rowOff>
                  </from>
                  <to>
                    <xdr:col>41</xdr:col>
                    <xdr:colOff>76200</xdr:colOff>
                    <xdr:row>145</xdr:row>
                    <xdr:rowOff>6350</xdr:rowOff>
                  </to>
                </anchor>
              </controlPr>
            </control>
          </mc:Choice>
        </mc:AlternateContent>
        <mc:AlternateContent xmlns:mc="http://schemas.openxmlformats.org/markup-compatibility/2006">
          <mc:Choice Requires="x14">
            <control shapeId="10268" r:id="rId23" name="Check Box 28">
              <controlPr defaultSize="0" autoFill="0" autoLine="0" autoPict="0">
                <anchor moveWithCells="1">
                  <from>
                    <xdr:col>50</xdr:col>
                    <xdr:colOff>6350</xdr:colOff>
                    <xdr:row>141</xdr:row>
                    <xdr:rowOff>0</xdr:rowOff>
                  </from>
                  <to>
                    <xdr:col>52</xdr:col>
                    <xdr:colOff>69850</xdr:colOff>
                    <xdr:row>145</xdr:row>
                    <xdr:rowOff>25400</xdr:rowOff>
                  </to>
                </anchor>
              </controlPr>
            </control>
          </mc:Choice>
        </mc:AlternateContent>
        <mc:AlternateContent xmlns:mc="http://schemas.openxmlformats.org/markup-compatibility/2006">
          <mc:Choice Requires="x14">
            <control shapeId="10269" r:id="rId24" name="Check Box 29">
              <controlPr defaultSize="0" autoFill="0" autoLine="0" autoPict="0">
                <anchor moveWithCells="1">
                  <from>
                    <xdr:col>59</xdr:col>
                    <xdr:colOff>25400</xdr:colOff>
                    <xdr:row>141</xdr:row>
                    <xdr:rowOff>0</xdr:rowOff>
                  </from>
                  <to>
                    <xdr:col>61</xdr:col>
                    <xdr:colOff>0</xdr:colOff>
                    <xdr:row>145</xdr:row>
                    <xdr:rowOff>6350</xdr:rowOff>
                  </to>
                </anchor>
              </controlPr>
            </control>
          </mc:Choice>
        </mc:AlternateContent>
        <mc:AlternateContent xmlns:mc="http://schemas.openxmlformats.org/markup-compatibility/2006">
          <mc:Choice Requires="x14">
            <control shapeId="10270" r:id="rId25" name="Check Box 30">
              <controlPr defaultSize="0" autoFill="0" autoLine="0" autoPict="0">
                <anchor moveWithCells="1">
                  <from>
                    <xdr:col>6</xdr:col>
                    <xdr:colOff>76200</xdr:colOff>
                    <xdr:row>150</xdr:row>
                    <xdr:rowOff>31750</xdr:rowOff>
                  </from>
                  <to>
                    <xdr:col>9</xdr:col>
                    <xdr:colOff>31750</xdr:colOff>
                    <xdr:row>154</xdr:row>
                    <xdr:rowOff>25400</xdr:rowOff>
                  </to>
                </anchor>
              </controlPr>
            </control>
          </mc:Choice>
        </mc:AlternateContent>
        <mc:AlternateContent xmlns:mc="http://schemas.openxmlformats.org/markup-compatibility/2006">
          <mc:Choice Requires="x14">
            <control shapeId="10271" r:id="rId26" name="Check Box 31">
              <controlPr defaultSize="0" autoFill="0" autoLine="0" autoPict="0">
                <anchor moveWithCells="1">
                  <from>
                    <xdr:col>16</xdr:col>
                    <xdr:colOff>25400</xdr:colOff>
                    <xdr:row>150</xdr:row>
                    <xdr:rowOff>31750</xdr:rowOff>
                  </from>
                  <to>
                    <xdr:col>18</xdr:col>
                    <xdr:colOff>76200</xdr:colOff>
                    <xdr:row>154</xdr:row>
                    <xdr:rowOff>25400</xdr:rowOff>
                  </to>
                </anchor>
              </controlPr>
            </control>
          </mc:Choice>
        </mc:AlternateContent>
        <mc:AlternateContent xmlns:mc="http://schemas.openxmlformats.org/markup-compatibility/2006">
          <mc:Choice Requires="x14">
            <control shapeId="10272" r:id="rId27" name="Check Box 32">
              <controlPr defaultSize="0" autoFill="0" autoLine="0" autoPict="0">
                <anchor moveWithCells="1">
                  <from>
                    <xdr:col>28</xdr:col>
                    <xdr:colOff>25400</xdr:colOff>
                    <xdr:row>150</xdr:row>
                    <xdr:rowOff>25400</xdr:rowOff>
                  </from>
                  <to>
                    <xdr:col>30</xdr:col>
                    <xdr:colOff>63500</xdr:colOff>
                    <xdr:row>154</xdr:row>
                    <xdr:rowOff>25400</xdr:rowOff>
                  </to>
                </anchor>
              </controlPr>
            </control>
          </mc:Choice>
        </mc:AlternateContent>
        <mc:AlternateContent xmlns:mc="http://schemas.openxmlformats.org/markup-compatibility/2006">
          <mc:Choice Requires="x14">
            <control shapeId="10273" r:id="rId28" name="Check Box 33">
              <controlPr defaultSize="0" autoFill="0" autoLine="0" autoPict="0">
                <anchor moveWithCells="1">
                  <from>
                    <xdr:col>30</xdr:col>
                    <xdr:colOff>82550</xdr:colOff>
                    <xdr:row>184</xdr:row>
                    <xdr:rowOff>0</xdr:rowOff>
                  </from>
                  <to>
                    <xdr:col>32</xdr:col>
                    <xdr:colOff>69850</xdr:colOff>
                    <xdr:row>185</xdr:row>
                    <xdr:rowOff>114300</xdr:rowOff>
                  </to>
                </anchor>
              </controlPr>
            </control>
          </mc:Choice>
        </mc:AlternateContent>
        <mc:AlternateContent xmlns:mc="http://schemas.openxmlformats.org/markup-compatibility/2006">
          <mc:Choice Requires="x14">
            <control shapeId="10274" r:id="rId29" name="Check Box 34">
              <controlPr defaultSize="0" autoFill="0" autoLine="0" autoPict="0">
                <anchor moveWithCells="1">
                  <from>
                    <xdr:col>46</xdr:col>
                    <xdr:colOff>6350</xdr:colOff>
                    <xdr:row>184</xdr:row>
                    <xdr:rowOff>0</xdr:rowOff>
                  </from>
                  <to>
                    <xdr:col>48</xdr:col>
                    <xdr:colOff>25400</xdr:colOff>
                    <xdr:row>185</xdr:row>
                    <xdr:rowOff>114300</xdr:rowOff>
                  </to>
                </anchor>
              </controlPr>
            </control>
          </mc:Choice>
        </mc:AlternateContent>
        <mc:AlternateContent xmlns:mc="http://schemas.openxmlformats.org/markup-compatibility/2006">
          <mc:Choice Requires="x14">
            <control shapeId="10275" r:id="rId30" name="Check Box 35">
              <controlPr defaultSize="0" autoFill="0" autoLine="0" autoPict="0">
                <anchor moveWithCells="1">
                  <from>
                    <xdr:col>63</xdr:col>
                    <xdr:colOff>82550</xdr:colOff>
                    <xdr:row>184</xdr:row>
                    <xdr:rowOff>0</xdr:rowOff>
                  </from>
                  <to>
                    <xdr:col>65</xdr:col>
                    <xdr:colOff>63500</xdr:colOff>
                    <xdr:row>185</xdr:row>
                    <xdr:rowOff>114300</xdr:rowOff>
                  </to>
                </anchor>
              </controlPr>
            </control>
          </mc:Choice>
        </mc:AlternateContent>
        <mc:AlternateContent xmlns:mc="http://schemas.openxmlformats.org/markup-compatibility/2006">
          <mc:Choice Requires="x14">
            <control shapeId="10276" r:id="rId31" name="Check Box 36">
              <controlPr defaultSize="0" autoFill="0" autoLine="0" autoPict="0">
                <anchor moveWithCells="1">
                  <from>
                    <xdr:col>37</xdr:col>
                    <xdr:colOff>76200</xdr:colOff>
                    <xdr:row>150</xdr:row>
                    <xdr:rowOff>25400</xdr:rowOff>
                  </from>
                  <to>
                    <xdr:col>40</xdr:col>
                    <xdr:colOff>38100</xdr:colOff>
                    <xdr:row>154</xdr:row>
                    <xdr:rowOff>0</xdr:rowOff>
                  </to>
                </anchor>
              </controlPr>
            </control>
          </mc:Choice>
        </mc:AlternateContent>
        <mc:AlternateContent xmlns:mc="http://schemas.openxmlformats.org/markup-compatibility/2006">
          <mc:Choice Requires="x14">
            <control shapeId="10283" r:id="rId32" name="Check Box 43">
              <controlPr defaultSize="0" autoFill="0" autoLine="0" autoPict="0">
                <anchor moveWithCells="1">
                  <from>
                    <xdr:col>44</xdr:col>
                    <xdr:colOff>82550</xdr:colOff>
                    <xdr:row>7</xdr:row>
                    <xdr:rowOff>177800</xdr:rowOff>
                  </from>
                  <to>
                    <xdr:col>47</xdr:col>
                    <xdr:colOff>31750</xdr:colOff>
                    <xdr:row>10</xdr:row>
                    <xdr:rowOff>0</xdr:rowOff>
                  </to>
                </anchor>
              </controlPr>
            </control>
          </mc:Choice>
        </mc:AlternateContent>
        <mc:AlternateContent xmlns:mc="http://schemas.openxmlformats.org/markup-compatibility/2006">
          <mc:Choice Requires="x14">
            <control shapeId="10285" r:id="rId33" name="Check Box 45">
              <controlPr defaultSize="0" autoFill="0" autoLine="0" autoPict="0">
                <anchor moveWithCells="1">
                  <from>
                    <xdr:col>54</xdr:col>
                    <xdr:colOff>0</xdr:colOff>
                    <xdr:row>7</xdr:row>
                    <xdr:rowOff>177800</xdr:rowOff>
                  </from>
                  <to>
                    <xdr:col>56</xdr:col>
                    <xdr:colOff>31750</xdr:colOff>
                    <xdr:row>10</xdr:row>
                    <xdr:rowOff>0</xdr:rowOff>
                  </to>
                </anchor>
              </controlPr>
            </control>
          </mc:Choice>
        </mc:AlternateContent>
        <mc:AlternateContent xmlns:mc="http://schemas.openxmlformats.org/markup-compatibility/2006">
          <mc:Choice Requires="x14">
            <control shapeId="10286" r:id="rId34" name="Check Box 46">
              <controlPr defaultSize="0" autoFill="0" autoLine="0" autoPict="0">
                <anchor moveWithCells="1">
                  <from>
                    <xdr:col>54</xdr:col>
                    <xdr:colOff>0</xdr:colOff>
                    <xdr:row>6</xdr:row>
                    <xdr:rowOff>6350</xdr:rowOff>
                  </from>
                  <to>
                    <xdr:col>56</xdr:col>
                    <xdr:colOff>38100</xdr:colOff>
                    <xdr:row>7</xdr:row>
                    <xdr:rowOff>190500</xdr:rowOff>
                  </to>
                </anchor>
              </controlPr>
            </control>
          </mc:Choice>
        </mc:AlternateContent>
        <mc:AlternateContent xmlns:mc="http://schemas.openxmlformats.org/markup-compatibility/2006">
          <mc:Choice Requires="x14">
            <control shapeId="10287" r:id="rId35" name="Check Box 47">
              <controlPr defaultSize="0" autoFill="0" autoLine="0" autoPict="0">
                <anchor moveWithCells="1">
                  <from>
                    <xdr:col>44</xdr:col>
                    <xdr:colOff>82550</xdr:colOff>
                    <xdr:row>6</xdr:row>
                    <xdr:rowOff>6350</xdr:rowOff>
                  </from>
                  <to>
                    <xdr:col>47</xdr:col>
                    <xdr:colOff>31750</xdr:colOff>
                    <xdr:row>7</xdr:row>
                    <xdr:rowOff>190500</xdr:rowOff>
                  </to>
                </anchor>
              </controlPr>
            </control>
          </mc:Choice>
        </mc:AlternateContent>
        <mc:AlternateContent xmlns:mc="http://schemas.openxmlformats.org/markup-compatibility/2006">
          <mc:Choice Requires="x14">
            <control shapeId="10288" r:id="rId36" name="Check Box 48">
              <controlPr defaultSize="0" autoFill="0" autoLine="0" autoPict="0">
                <anchor moveWithCells="1">
                  <from>
                    <xdr:col>13</xdr:col>
                    <xdr:colOff>158750</xdr:colOff>
                    <xdr:row>128</xdr:row>
                    <xdr:rowOff>6350</xdr:rowOff>
                  </from>
                  <to>
                    <xdr:col>15</xdr:col>
                    <xdr:colOff>76200</xdr:colOff>
                    <xdr:row>131</xdr:row>
                    <xdr:rowOff>38100</xdr:rowOff>
                  </to>
                </anchor>
              </controlPr>
            </control>
          </mc:Choice>
        </mc:AlternateContent>
        <mc:AlternateContent xmlns:mc="http://schemas.openxmlformats.org/markup-compatibility/2006">
          <mc:Choice Requires="x14">
            <control shapeId="10289" r:id="rId37" name="Check Box 49">
              <controlPr defaultSize="0" autoFill="0" autoLine="0" autoPict="0">
                <anchor moveWithCells="1">
                  <from>
                    <xdr:col>32</xdr:col>
                    <xdr:colOff>31750</xdr:colOff>
                    <xdr:row>276</xdr:row>
                    <xdr:rowOff>44450</xdr:rowOff>
                  </from>
                  <to>
                    <xdr:col>35</xdr:col>
                    <xdr:colOff>63500</xdr:colOff>
                    <xdr:row>277</xdr:row>
                    <xdr:rowOff>44450</xdr:rowOff>
                  </to>
                </anchor>
              </controlPr>
            </control>
          </mc:Choice>
        </mc:AlternateContent>
        <mc:AlternateContent xmlns:mc="http://schemas.openxmlformats.org/markup-compatibility/2006">
          <mc:Choice Requires="x14">
            <control shapeId="10290" r:id="rId38" name="Check Box 50">
              <controlPr defaultSize="0" autoFill="0" autoLine="0" autoPict="0">
                <anchor moveWithCells="1">
                  <from>
                    <xdr:col>35</xdr:col>
                    <xdr:colOff>25400</xdr:colOff>
                    <xdr:row>276</xdr:row>
                    <xdr:rowOff>38100</xdr:rowOff>
                  </from>
                  <to>
                    <xdr:col>38</xdr:col>
                    <xdr:colOff>76200</xdr:colOff>
                    <xdr:row>277</xdr:row>
                    <xdr:rowOff>57150</xdr:rowOff>
                  </to>
                </anchor>
              </controlPr>
            </control>
          </mc:Choice>
        </mc:AlternateContent>
        <mc:AlternateContent xmlns:mc="http://schemas.openxmlformats.org/markup-compatibility/2006">
          <mc:Choice Requires="x14">
            <control shapeId="10291" r:id="rId39" name="Check Box 51">
              <controlPr defaultSize="0" autoFill="0" autoLine="0" autoPict="0">
                <anchor moveWithCells="1">
                  <from>
                    <xdr:col>19</xdr:col>
                    <xdr:colOff>25400</xdr:colOff>
                    <xdr:row>278</xdr:row>
                    <xdr:rowOff>0</xdr:rowOff>
                  </from>
                  <to>
                    <xdr:col>21</xdr:col>
                    <xdr:colOff>63500</xdr:colOff>
                    <xdr:row>281</xdr:row>
                    <xdr:rowOff>0</xdr:rowOff>
                  </to>
                </anchor>
              </controlPr>
            </control>
          </mc:Choice>
        </mc:AlternateContent>
        <mc:AlternateContent xmlns:mc="http://schemas.openxmlformats.org/markup-compatibility/2006">
          <mc:Choice Requires="x14">
            <control shapeId="10292" r:id="rId40" name="Check Box 52">
              <controlPr defaultSize="0" autoFill="0" autoLine="0" autoPict="0">
                <anchor moveWithCells="1">
                  <from>
                    <xdr:col>32</xdr:col>
                    <xdr:colOff>76200</xdr:colOff>
                    <xdr:row>278</xdr:row>
                    <xdr:rowOff>6350</xdr:rowOff>
                  </from>
                  <to>
                    <xdr:col>34</xdr:col>
                    <xdr:colOff>82550</xdr:colOff>
                    <xdr:row>281</xdr:row>
                    <xdr:rowOff>0</xdr:rowOff>
                  </to>
                </anchor>
              </controlPr>
            </control>
          </mc:Choice>
        </mc:AlternateContent>
        <mc:AlternateContent xmlns:mc="http://schemas.openxmlformats.org/markup-compatibility/2006">
          <mc:Choice Requires="x14">
            <control shapeId="10293" r:id="rId41" name="Check Box 53">
              <controlPr defaultSize="0" autoFill="0" autoLine="0" autoPict="0">
                <anchor moveWithCells="1">
                  <from>
                    <xdr:col>40</xdr:col>
                    <xdr:colOff>31750</xdr:colOff>
                    <xdr:row>278</xdr:row>
                    <xdr:rowOff>6350</xdr:rowOff>
                  </from>
                  <to>
                    <xdr:col>42</xdr:col>
                    <xdr:colOff>76200</xdr:colOff>
                    <xdr:row>281</xdr:row>
                    <xdr:rowOff>0</xdr:rowOff>
                  </to>
                </anchor>
              </controlPr>
            </control>
          </mc:Choice>
        </mc:AlternateContent>
        <mc:AlternateContent xmlns:mc="http://schemas.openxmlformats.org/markup-compatibility/2006">
          <mc:Choice Requires="x14">
            <control shapeId="10294" r:id="rId42" name="Check Box 54">
              <controlPr defaultSize="0" autoFill="0" autoLine="0" autoPict="0">
                <anchor moveWithCells="1">
                  <from>
                    <xdr:col>19</xdr:col>
                    <xdr:colOff>25400</xdr:colOff>
                    <xdr:row>281</xdr:row>
                    <xdr:rowOff>19050</xdr:rowOff>
                  </from>
                  <to>
                    <xdr:col>21</xdr:col>
                    <xdr:colOff>63500</xdr:colOff>
                    <xdr:row>283</xdr:row>
                    <xdr:rowOff>57150</xdr:rowOff>
                  </to>
                </anchor>
              </controlPr>
            </control>
          </mc:Choice>
        </mc:AlternateContent>
        <mc:AlternateContent xmlns:mc="http://schemas.openxmlformats.org/markup-compatibility/2006">
          <mc:Choice Requires="x14">
            <control shapeId="10295" r:id="rId43" name="Check Box 55">
              <controlPr defaultSize="0" autoFill="0" autoLine="0" autoPict="0">
                <anchor moveWithCells="1">
                  <from>
                    <xdr:col>29</xdr:col>
                    <xdr:colOff>63500</xdr:colOff>
                    <xdr:row>281</xdr:row>
                    <xdr:rowOff>0</xdr:rowOff>
                  </from>
                  <to>
                    <xdr:col>32</xdr:col>
                    <xdr:colOff>12700</xdr:colOff>
                    <xdr:row>283</xdr:row>
                    <xdr:rowOff>44450</xdr:rowOff>
                  </to>
                </anchor>
              </controlPr>
            </control>
          </mc:Choice>
        </mc:AlternateContent>
        <mc:AlternateContent xmlns:mc="http://schemas.openxmlformats.org/markup-compatibility/2006">
          <mc:Choice Requires="x14">
            <control shapeId="10296" r:id="rId44" name="Check Box 56">
              <controlPr defaultSize="0" autoFill="0" autoLine="0" autoPict="0">
                <anchor moveWithCells="1">
                  <from>
                    <xdr:col>40</xdr:col>
                    <xdr:colOff>25400</xdr:colOff>
                    <xdr:row>280</xdr:row>
                    <xdr:rowOff>38100</xdr:rowOff>
                  </from>
                  <to>
                    <xdr:col>42</xdr:col>
                    <xdr:colOff>95250</xdr:colOff>
                    <xdr:row>283</xdr:row>
                    <xdr:rowOff>50800</xdr:rowOff>
                  </to>
                </anchor>
              </controlPr>
            </control>
          </mc:Choice>
        </mc:AlternateContent>
        <mc:AlternateContent xmlns:mc="http://schemas.openxmlformats.org/markup-compatibility/2006">
          <mc:Choice Requires="x14">
            <control shapeId="10297" r:id="rId45" name="Check Box 57">
              <controlPr defaultSize="0" autoFill="0" autoLine="0" autoPict="0">
                <anchor moveWithCells="1">
                  <from>
                    <xdr:col>52</xdr:col>
                    <xdr:colOff>31750</xdr:colOff>
                    <xdr:row>281</xdr:row>
                    <xdr:rowOff>6350</xdr:rowOff>
                  </from>
                  <to>
                    <xdr:col>55</xdr:col>
                    <xdr:colOff>0</xdr:colOff>
                    <xdr:row>283</xdr:row>
                    <xdr:rowOff>69850</xdr:rowOff>
                  </to>
                </anchor>
              </controlPr>
            </control>
          </mc:Choice>
        </mc:AlternateContent>
        <mc:AlternateContent xmlns:mc="http://schemas.openxmlformats.org/markup-compatibility/2006">
          <mc:Choice Requires="x14">
            <control shapeId="10300" r:id="rId46" name="Check Box 60">
              <controlPr defaultSize="0" autoFill="0" autoLine="0" autoPict="0">
                <anchor moveWithCells="1">
                  <from>
                    <xdr:col>24</xdr:col>
                    <xdr:colOff>82550</xdr:colOff>
                    <xdr:row>284</xdr:row>
                    <xdr:rowOff>57150</xdr:rowOff>
                  </from>
                  <to>
                    <xdr:col>28</xdr:col>
                    <xdr:colOff>31750</xdr:colOff>
                    <xdr:row>286</xdr:row>
                    <xdr:rowOff>44450</xdr:rowOff>
                  </to>
                </anchor>
              </controlPr>
            </control>
          </mc:Choice>
        </mc:AlternateContent>
        <mc:AlternateContent xmlns:mc="http://schemas.openxmlformats.org/markup-compatibility/2006">
          <mc:Choice Requires="x14">
            <control shapeId="10301" r:id="rId47" name="Check Box 61">
              <controlPr defaultSize="0" autoFill="0" autoLine="0" autoPict="0">
                <anchor moveWithCells="1">
                  <from>
                    <xdr:col>21</xdr:col>
                    <xdr:colOff>19050</xdr:colOff>
                    <xdr:row>284</xdr:row>
                    <xdr:rowOff>69850</xdr:rowOff>
                  </from>
                  <to>
                    <xdr:col>24</xdr:col>
                    <xdr:colOff>82550</xdr:colOff>
                    <xdr:row>286</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C000"/>
  </sheetPr>
  <dimension ref="A1:BT873"/>
  <sheetViews>
    <sheetView showGridLines="0" view="pageBreakPreview" topLeftCell="A191" zoomScale="115" zoomScaleNormal="120" zoomScaleSheetLayoutView="115" workbookViewId="0">
      <selection activeCell="BG217" sqref="BG217:BN218"/>
    </sheetView>
  </sheetViews>
  <sheetFormatPr baseColWidth="10" defaultColWidth="0" defaultRowHeight="0" customHeight="1" zeroHeight="1"/>
  <cols>
    <col min="1" max="2" width="1.453125" style="337" customWidth="1"/>
    <col min="3" max="3" width="1.6328125" style="337" customWidth="1"/>
    <col min="4" max="5" width="1.54296875" style="337" customWidth="1"/>
    <col min="6" max="13" width="1.453125" style="337" customWidth="1"/>
    <col min="14" max="14" width="2.453125" style="337" customWidth="1"/>
    <col min="15" max="20" width="1.453125" style="337" customWidth="1"/>
    <col min="21" max="21" width="1.90625" style="337" customWidth="1"/>
    <col min="22" max="29" width="1.453125" style="337" customWidth="1"/>
    <col min="30" max="32" width="1.54296875" style="337" customWidth="1"/>
    <col min="33" max="33" width="2.36328125" style="337" customWidth="1"/>
    <col min="34" max="47" width="1.453125" style="337" customWidth="1"/>
    <col min="48" max="48" width="2.08984375" style="337" customWidth="1"/>
    <col min="49" max="58" width="1.453125" style="337" customWidth="1"/>
    <col min="59" max="59" width="1.90625" style="337" customWidth="1"/>
    <col min="60" max="60" width="1.453125" style="337" customWidth="1"/>
    <col min="61" max="61" width="2.90625" style="337" customWidth="1"/>
    <col min="62" max="62" width="1.453125" style="337" customWidth="1"/>
    <col min="63" max="63" width="2.36328125" style="337" customWidth="1"/>
    <col min="64" max="64" width="2.08984375" style="337" customWidth="1"/>
    <col min="65" max="65" width="1.453125" style="337" customWidth="1"/>
    <col min="66" max="66" width="2.08984375" style="337" customWidth="1"/>
    <col min="67" max="68" width="1.453125" style="337" customWidth="1"/>
    <col min="69" max="71" width="1.54296875" style="337" customWidth="1"/>
    <col min="72" max="72" width="1.453125" style="337" customWidth="1"/>
    <col min="73" max="16384" width="1.453125" style="337" hidden="1"/>
  </cols>
  <sheetData>
    <row r="1" spans="2:71" ht="7.5" customHeight="1"/>
    <row r="2" spans="2:71" ht="7.5" customHeight="1"/>
    <row r="3" spans="2:71" ht="7.5" customHeight="1"/>
    <row r="4" spans="2:71" ht="7.5" customHeight="1"/>
    <row r="5" spans="2:71" ht="7.5" customHeight="1"/>
    <row r="6" spans="2:71" ht="17.25" customHeight="1">
      <c r="Y6" s="782" t="s">
        <v>323</v>
      </c>
      <c r="Z6" s="782"/>
      <c r="AA6" s="782"/>
      <c r="AB6" s="782"/>
      <c r="AC6" s="782"/>
      <c r="AD6" s="782"/>
      <c r="AE6" s="782"/>
      <c r="AF6" s="782"/>
      <c r="AG6" s="782"/>
      <c r="AH6" s="782"/>
      <c r="AI6" s="782"/>
      <c r="AJ6" s="782"/>
      <c r="AK6" s="782"/>
      <c r="AL6" s="782"/>
      <c r="AM6" s="782"/>
      <c r="AN6" s="782"/>
      <c r="AO6" s="782"/>
      <c r="AP6" s="782"/>
      <c r="AQ6" s="782"/>
      <c r="AR6" s="782"/>
      <c r="AS6" s="782"/>
      <c r="AT6" s="782"/>
      <c r="AU6" s="782"/>
      <c r="AV6" s="782"/>
      <c r="AW6" s="782"/>
      <c r="AX6" s="782"/>
      <c r="AY6" s="782"/>
      <c r="AZ6" s="782"/>
      <c r="BA6" s="782"/>
      <c r="BB6" s="782"/>
      <c r="BC6" s="782"/>
      <c r="BD6" s="782"/>
      <c r="BE6" s="782"/>
      <c r="BF6" s="782"/>
      <c r="BG6" s="782"/>
      <c r="BH6" s="782"/>
      <c r="BI6" s="782"/>
      <c r="BJ6" s="782"/>
      <c r="BK6" s="782"/>
      <c r="BL6" s="782"/>
      <c r="BM6" s="782"/>
      <c r="BN6" s="782"/>
      <c r="BO6" s="782"/>
      <c r="BP6" s="782"/>
      <c r="BQ6" s="782"/>
      <c r="BR6" s="782"/>
    </row>
    <row r="7" spans="2:71" ht="0.75" customHeight="1">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3"/>
      <c r="BA7" s="783"/>
      <c r="BB7" s="783"/>
      <c r="BC7" s="783"/>
      <c r="BD7" s="783"/>
      <c r="BE7" s="783"/>
      <c r="BF7" s="783"/>
      <c r="BG7" s="783"/>
      <c r="BH7" s="783"/>
      <c r="BI7" s="783"/>
      <c r="BJ7" s="783"/>
      <c r="BK7" s="783"/>
      <c r="BL7" s="783"/>
      <c r="BM7" s="783"/>
      <c r="BN7" s="783"/>
      <c r="BO7" s="783"/>
      <c r="BP7" s="783"/>
      <c r="BQ7" s="783"/>
      <c r="BR7" s="783"/>
    </row>
    <row r="8" spans="2:71" ht="12" customHeight="1">
      <c r="N8" s="784" t="s">
        <v>321</v>
      </c>
      <c r="O8" s="784"/>
      <c r="P8" s="784"/>
      <c r="Q8" s="784"/>
      <c r="R8" s="784"/>
      <c r="S8" s="784"/>
      <c r="T8" s="784"/>
      <c r="U8" s="784"/>
      <c r="V8" s="784"/>
      <c r="W8" s="784"/>
      <c r="X8" s="784"/>
      <c r="Y8" s="784"/>
      <c r="Z8" s="784"/>
      <c r="AA8" s="784"/>
      <c r="AB8" s="784"/>
      <c r="AC8" s="784"/>
      <c r="AD8" s="784"/>
      <c r="AE8" s="784"/>
      <c r="AF8" s="784"/>
      <c r="AH8" s="785" t="s">
        <v>319</v>
      </c>
      <c r="AI8" s="785"/>
      <c r="AJ8" s="785"/>
      <c r="AK8" s="785"/>
      <c r="AL8" s="785"/>
      <c r="AM8" s="785"/>
      <c r="AT8" s="786" t="s">
        <v>320</v>
      </c>
      <c r="AU8" s="786"/>
      <c r="AV8" s="786"/>
      <c r="AW8" s="786"/>
      <c r="AX8" s="786"/>
      <c r="AY8" s="786"/>
      <c r="BE8" s="338"/>
      <c r="BG8" s="428"/>
      <c r="BH8" s="786" t="s">
        <v>324</v>
      </c>
      <c r="BI8" s="786"/>
      <c r="BJ8" s="786"/>
      <c r="BK8" s="786"/>
      <c r="BL8" s="786"/>
      <c r="BM8" s="786"/>
      <c r="BN8" s="786"/>
    </row>
    <row r="9" spans="2:71" ht="3" customHeight="1">
      <c r="BE9" s="338"/>
      <c r="BF9" s="338"/>
      <c r="BG9" s="338"/>
      <c r="BH9" s="338"/>
      <c r="BI9" s="338"/>
      <c r="BJ9" s="338"/>
      <c r="BK9" s="338"/>
      <c r="BL9" s="338"/>
    </row>
    <row r="10" spans="2:71" ht="10.5" customHeight="1">
      <c r="AT10" s="781" t="s">
        <v>325</v>
      </c>
      <c r="AU10" s="781"/>
      <c r="AV10" s="781"/>
      <c r="AW10" s="781"/>
      <c r="AX10" s="781"/>
      <c r="AY10" s="781"/>
      <c r="BF10" s="341"/>
      <c r="BG10" s="341"/>
      <c r="BH10" s="864" t="s">
        <v>326</v>
      </c>
      <c r="BI10" s="864"/>
      <c r="BJ10" s="864"/>
      <c r="BK10" s="864"/>
      <c r="BL10" s="864"/>
      <c r="BM10" s="864"/>
      <c r="BN10" s="864"/>
      <c r="BO10" s="429"/>
      <c r="BP10" s="429"/>
      <c r="BQ10" s="429"/>
      <c r="BR10" s="429"/>
      <c r="BS10" s="415"/>
    </row>
    <row r="11" spans="2:71" ht="15.75" customHeight="1">
      <c r="B11" s="640" t="s">
        <v>322</v>
      </c>
      <c r="C11" s="640"/>
      <c r="D11" s="640"/>
      <c r="E11" s="640"/>
      <c r="F11" s="640"/>
      <c r="G11" s="640"/>
      <c r="H11" s="640"/>
      <c r="I11" s="640"/>
      <c r="J11" s="640"/>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T11" s="802" t="s">
        <v>327</v>
      </c>
      <c r="AU11" s="802"/>
      <c r="AV11" s="802"/>
      <c r="AW11" s="802"/>
      <c r="AX11" s="802"/>
      <c r="AY11" s="802"/>
      <c r="BE11" s="341"/>
      <c r="BF11" s="341"/>
      <c r="BG11" s="341"/>
      <c r="BH11" s="786" t="s">
        <v>328</v>
      </c>
      <c r="BI11" s="786"/>
      <c r="BJ11" s="786"/>
      <c r="BK11" s="786"/>
      <c r="BL11" s="786"/>
      <c r="BM11" s="786"/>
      <c r="BN11" s="786"/>
      <c r="BO11" s="430"/>
      <c r="BP11" s="430"/>
      <c r="BQ11" s="430"/>
      <c r="BR11" s="430"/>
      <c r="BS11" s="415"/>
    </row>
    <row r="12" spans="2:71" ht="17.25" customHeight="1" thickBot="1">
      <c r="AT12" s="644" t="s">
        <v>143</v>
      </c>
      <c r="AU12" s="644"/>
      <c r="AV12" s="644"/>
      <c r="AW12" s="644"/>
      <c r="AX12" s="644"/>
      <c r="AY12" s="644"/>
      <c r="AZ12" s="644"/>
      <c r="BA12" s="644"/>
      <c r="BC12" s="865"/>
      <c r="BD12" s="865"/>
      <c r="BE12" s="865"/>
      <c r="BF12" s="865"/>
      <c r="BG12" s="865"/>
      <c r="BH12" s="865"/>
      <c r="BI12" s="341"/>
      <c r="BJ12" s="341"/>
      <c r="BK12" s="341"/>
      <c r="BL12" s="430"/>
      <c r="BM12" s="430"/>
      <c r="BN12" s="430"/>
      <c r="BO12" s="430"/>
      <c r="BP12" s="430"/>
      <c r="BQ12" s="430"/>
      <c r="BR12" s="430"/>
      <c r="BS12" s="415"/>
    </row>
    <row r="13" spans="2:71" ht="3" customHeight="1">
      <c r="BE13" s="431"/>
      <c r="BF13" s="431"/>
      <c r="BG13" s="431"/>
      <c r="BH13" s="431"/>
      <c r="BI13" s="431"/>
      <c r="BJ13" s="431"/>
      <c r="BK13" s="431"/>
      <c r="BL13" s="432"/>
      <c r="BM13" s="415"/>
      <c r="BN13" s="415"/>
      <c r="BO13" s="415"/>
      <c r="BP13" s="415"/>
      <c r="BQ13" s="415"/>
      <c r="BR13" s="415"/>
      <c r="BS13" s="415"/>
    </row>
    <row r="14" spans="2:71" ht="7.5" customHeight="1">
      <c r="B14" s="638" t="s">
        <v>144</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N14" s="638"/>
      <c r="AO14" s="638"/>
      <c r="AP14" s="638"/>
      <c r="AQ14" s="638"/>
      <c r="AR14" s="638"/>
      <c r="AS14" s="638"/>
      <c r="AT14" s="638"/>
      <c r="AU14" s="638"/>
      <c r="AV14" s="638"/>
      <c r="AW14" s="638"/>
      <c r="AX14" s="638"/>
      <c r="AY14" s="638"/>
      <c r="AZ14" s="638"/>
      <c r="BA14" s="638"/>
      <c r="BB14" s="638"/>
      <c r="BC14" s="638"/>
      <c r="BD14" s="638"/>
      <c r="BE14" s="638"/>
      <c r="BF14" s="638"/>
      <c r="BG14" s="638"/>
      <c r="BH14" s="638"/>
      <c r="BI14" s="638"/>
      <c r="BJ14" s="638"/>
      <c r="BK14" s="638"/>
      <c r="BL14" s="638"/>
      <c r="BM14" s="638"/>
      <c r="BN14" s="638"/>
      <c r="BO14" s="638"/>
      <c r="BP14" s="638"/>
      <c r="BQ14" s="638"/>
      <c r="BR14" s="638"/>
      <c r="BS14" s="638"/>
    </row>
    <row r="15" spans="2:71" ht="3.75" customHeight="1">
      <c r="B15" s="638"/>
      <c r="C15" s="638"/>
      <c r="D15" s="638"/>
      <c r="E15" s="638"/>
      <c r="F15" s="638"/>
      <c r="G15" s="638"/>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8"/>
      <c r="AO15" s="638"/>
      <c r="AP15" s="638"/>
      <c r="AQ15" s="638"/>
      <c r="AR15" s="638"/>
      <c r="AS15" s="638"/>
      <c r="AT15" s="638"/>
      <c r="AU15" s="638"/>
      <c r="AV15" s="638"/>
      <c r="AW15" s="638"/>
      <c r="AX15" s="638"/>
      <c r="AY15" s="638"/>
      <c r="AZ15" s="638"/>
      <c r="BA15" s="638"/>
      <c r="BB15" s="638"/>
      <c r="BC15" s="638"/>
      <c r="BD15" s="638"/>
      <c r="BE15" s="638"/>
      <c r="BF15" s="638"/>
      <c r="BG15" s="638"/>
      <c r="BH15" s="638"/>
      <c r="BI15" s="638"/>
      <c r="BJ15" s="638"/>
      <c r="BK15" s="638"/>
      <c r="BL15" s="638"/>
      <c r="BM15" s="638"/>
      <c r="BN15" s="638"/>
      <c r="BO15" s="638"/>
      <c r="BP15" s="638"/>
      <c r="BQ15" s="638"/>
      <c r="BR15" s="638"/>
      <c r="BS15" s="638"/>
    </row>
    <row r="16" spans="2:71" ht="3.75" customHeight="1">
      <c r="B16" s="638"/>
      <c r="C16" s="638"/>
      <c r="D16" s="638"/>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8"/>
      <c r="AZ16" s="638"/>
      <c r="BA16" s="638"/>
      <c r="BB16" s="638"/>
      <c r="BC16" s="638"/>
      <c r="BD16" s="638"/>
      <c r="BE16" s="638"/>
      <c r="BF16" s="638"/>
      <c r="BG16" s="638"/>
      <c r="BH16" s="638"/>
      <c r="BI16" s="638"/>
      <c r="BJ16" s="638"/>
      <c r="BK16" s="638"/>
      <c r="BL16" s="638"/>
      <c r="BM16" s="638"/>
      <c r="BN16" s="638"/>
      <c r="BO16" s="638"/>
      <c r="BP16" s="638"/>
      <c r="BQ16" s="638"/>
      <c r="BR16" s="638"/>
      <c r="BS16" s="638"/>
    </row>
    <row r="17" spans="3:71" ht="8.25" customHeight="1">
      <c r="C17" s="644" t="s">
        <v>145</v>
      </c>
      <c r="D17" s="644"/>
      <c r="E17" s="644"/>
      <c r="F17" s="644"/>
      <c r="G17" s="644"/>
      <c r="H17" s="644"/>
      <c r="I17" s="644"/>
      <c r="J17" s="644"/>
      <c r="K17" s="644"/>
      <c r="L17" s="644"/>
      <c r="M17" s="644"/>
      <c r="N17" s="644"/>
      <c r="O17" s="644"/>
    </row>
    <row r="18" spans="3:71" ht="4.5" customHeight="1">
      <c r="C18" s="644"/>
      <c r="D18" s="644"/>
      <c r="E18" s="644"/>
      <c r="F18" s="644"/>
      <c r="G18" s="644"/>
      <c r="H18" s="644"/>
      <c r="I18" s="644"/>
      <c r="J18" s="644"/>
      <c r="K18" s="644"/>
      <c r="L18" s="644"/>
      <c r="M18" s="644"/>
      <c r="N18" s="644"/>
      <c r="O18" s="644"/>
    </row>
    <row r="19" spans="3:71" ht="6" customHeight="1">
      <c r="C19" s="643" t="s">
        <v>146</v>
      </c>
      <c r="D19" s="643"/>
      <c r="E19" s="643"/>
      <c r="F19" s="643"/>
      <c r="G19" s="643"/>
      <c r="H19" s="643"/>
      <c r="I19" s="643"/>
      <c r="J19" s="643"/>
      <c r="K19" s="643"/>
      <c r="L19" s="643"/>
      <c r="M19" s="643"/>
      <c r="N19" s="643"/>
      <c r="O19" s="643"/>
      <c r="P19" s="643"/>
      <c r="Q19" s="643"/>
      <c r="R19" s="643"/>
      <c r="S19" s="636">
        <f>+'INFO CLIENTE'!B6</f>
        <v>0</v>
      </c>
      <c r="T19" s="636"/>
      <c r="U19" s="636"/>
      <c r="V19" s="636"/>
      <c r="W19" s="636"/>
      <c r="X19" s="636"/>
      <c r="Y19" s="636"/>
      <c r="Z19" s="636"/>
      <c r="AA19" s="636"/>
      <c r="AB19" s="636"/>
      <c r="AC19" s="636"/>
      <c r="AD19" s="636"/>
      <c r="AE19" s="636"/>
      <c r="AF19" s="636"/>
      <c r="AG19" s="636"/>
      <c r="AH19" s="636"/>
      <c r="AI19" s="636"/>
      <c r="AJ19" s="636"/>
      <c r="AK19" s="636"/>
      <c r="AL19" s="636"/>
      <c r="AM19" s="636"/>
      <c r="AN19" s="636"/>
      <c r="AO19" s="636"/>
      <c r="AP19" s="636"/>
      <c r="AQ19" s="636"/>
      <c r="AR19" s="636"/>
      <c r="AS19" s="643" t="s">
        <v>147</v>
      </c>
      <c r="AT19" s="643"/>
      <c r="AU19" s="643"/>
      <c r="AV19" s="643"/>
      <c r="AW19" s="643"/>
      <c r="AX19" s="643"/>
      <c r="AY19" s="643"/>
      <c r="AZ19" s="643"/>
      <c r="BA19" s="636">
        <f>+'INFO CLIENTE'!B7</f>
        <v>0</v>
      </c>
      <c r="BB19" s="636"/>
      <c r="BC19" s="636"/>
      <c r="BD19" s="636"/>
      <c r="BE19" s="636"/>
      <c r="BF19" s="636"/>
      <c r="BG19" s="636"/>
      <c r="BH19" s="636"/>
      <c r="BI19" s="636"/>
      <c r="BJ19" s="636"/>
      <c r="BK19" s="636"/>
      <c r="BL19" s="636"/>
      <c r="BM19" s="636"/>
      <c r="BN19" s="636"/>
      <c r="BO19" s="636"/>
      <c r="BP19" s="636"/>
      <c r="BQ19" s="636"/>
      <c r="BR19" s="636"/>
      <c r="BS19" s="636"/>
    </row>
    <row r="20" spans="3:71" ht="6" customHeight="1">
      <c r="C20" s="643"/>
      <c r="D20" s="643"/>
      <c r="E20" s="643"/>
      <c r="F20" s="643"/>
      <c r="G20" s="643"/>
      <c r="H20" s="643"/>
      <c r="I20" s="643"/>
      <c r="J20" s="643"/>
      <c r="K20" s="643"/>
      <c r="L20" s="643"/>
      <c r="M20" s="643"/>
      <c r="N20" s="643"/>
      <c r="O20" s="643"/>
      <c r="P20" s="643"/>
      <c r="Q20" s="643"/>
      <c r="R20" s="643"/>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43"/>
      <c r="AT20" s="643"/>
      <c r="AU20" s="643"/>
      <c r="AV20" s="643"/>
      <c r="AW20" s="643"/>
      <c r="AX20" s="643"/>
      <c r="AY20" s="643"/>
      <c r="AZ20" s="643"/>
      <c r="BA20" s="637"/>
      <c r="BB20" s="637"/>
      <c r="BC20" s="637"/>
      <c r="BD20" s="637"/>
      <c r="BE20" s="637"/>
      <c r="BF20" s="637"/>
      <c r="BG20" s="637"/>
      <c r="BH20" s="637"/>
      <c r="BI20" s="637"/>
      <c r="BJ20" s="637"/>
      <c r="BK20" s="637"/>
      <c r="BL20" s="637"/>
      <c r="BM20" s="637"/>
      <c r="BN20" s="637"/>
      <c r="BO20" s="637"/>
      <c r="BP20" s="637"/>
      <c r="BQ20" s="637"/>
      <c r="BR20" s="637"/>
      <c r="BS20" s="637"/>
    </row>
    <row r="21" spans="3:71" ht="3" customHeight="1"/>
    <row r="22" spans="3:71" ht="4.5" customHeight="1">
      <c r="C22" s="644" t="s">
        <v>148</v>
      </c>
      <c r="D22" s="644"/>
      <c r="E22" s="644"/>
      <c r="F22" s="644"/>
      <c r="G22" s="644"/>
      <c r="H22" s="644"/>
      <c r="I22" s="644"/>
      <c r="J22" s="644"/>
      <c r="K22" s="644"/>
      <c r="L22" s="644"/>
      <c r="M22" s="644"/>
      <c r="N22" s="644"/>
      <c r="O22" s="644"/>
    </row>
    <row r="23" spans="3:71" ht="4.5" customHeight="1">
      <c r="C23" s="644"/>
      <c r="D23" s="644"/>
      <c r="E23" s="644"/>
      <c r="F23" s="644"/>
      <c r="G23" s="644"/>
      <c r="H23" s="644"/>
      <c r="I23" s="644"/>
      <c r="J23" s="644"/>
      <c r="K23" s="644"/>
      <c r="L23" s="644"/>
      <c r="M23" s="644"/>
      <c r="N23" s="644"/>
      <c r="O23" s="644"/>
    </row>
    <row r="24" spans="3:71" ht="6" customHeight="1">
      <c r="C24" s="640" t="s">
        <v>149</v>
      </c>
      <c r="D24" s="640"/>
      <c r="E24" s="640"/>
      <c r="F24" s="640"/>
      <c r="G24" s="640"/>
      <c r="H24" s="640"/>
      <c r="I24" s="640"/>
      <c r="J24" s="636">
        <f>+'INFO CLIENTE'!B10</f>
        <v>0</v>
      </c>
      <c r="K24" s="636"/>
      <c r="L24" s="636"/>
      <c r="M24" s="636"/>
      <c r="N24" s="636"/>
      <c r="O24" s="636"/>
      <c r="P24" s="636"/>
      <c r="Q24" s="636"/>
      <c r="R24" s="636"/>
      <c r="S24" s="636"/>
      <c r="T24" s="636"/>
      <c r="U24" s="636"/>
      <c r="V24" s="636"/>
      <c r="W24" s="636"/>
      <c r="X24" s="636"/>
      <c r="Y24" s="636"/>
      <c r="Z24" s="636"/>
      <c r="AA24" s="636"/>
      <c r="AB24" s="640" t="s">
        <v>150</v>
      </c>
      <c r="AC24" s="640"/>
      <c r="AD24" s="640"/>
      <c r="AE24" s="640"/>
      <c r="AF24" s="640"/>
      <c r="AG24" s="640"/>
      <c r="AH24" s="640"/>
      <c r="AI24" s="636">
        <f>+'INFO CLIENTE'!B11</f>
        <v>0</v>
      </c>
      <c r="AJ24" s="636"/>
      <c r="AK24" s="636"/>
      <c r="AL24" s="636"/>
      <c r="AM24" s="636"/>
      <c r="AN24" s="636"/>
      <c r="AO24" s="636"/>
      <c r="AP24" s="636"/>
      <c r="AQ24" s="636"/>
      <c r="AR24" s="636"/>
      <c r="AS24" s="636"/>
      <c r="AT24" s="636"/>
      <c r="AU24" s="636"/>
      <c r="AV24" s="636"/>
      <c r="AW24" s="636"/>
      <c r="AX24" s="636"/>
      <c r="AY24" s="636"/>
      <c r="AZ24" s="636"/>
      <c r="BA24" s="636"/>
      <c r="BB24" s="636"/>
      <c r="BC24" s="636"/>
      <c r="BD24" s="636"/>
      <c r="BE24" s="636"/>
      <c r="BF24" s="636"/>
      <c r="BG24" s="636"/>
      <c r="BH24" s="636"/>
      <c r="BI24" s="636"/>
      <c r="BJ24" s="636"/>
      <c r="BK24" s="636"/>
      <c r="BL24" s="636"/>
      <c r="BM24" s="636"/>
      <c r="BN24" s="636"/>
      <c r="BO24" s="636"/>
      <c r="BP24" s="636"/>
      <c r="BQ24" s="636"/>
      <c r="BR24" s="636"/>
      <c r="BS24" s="636"/>
    </row>
    <row r="25" spans="3:71" ht="6" customHeight="1">
      <c r="C25" s="640"/>
      <c r="D25" s="640"/>
      <c r="E25" s="640"/>
      <c r="F25" s="640"/>
      <c r="G25" s="640"/>
      <c r="H25" s="640"/>
      <c r="I25" s="640"/>
      <c r="J25" s="637"/>
      <c r="K25" s="637"/>
      <c r="L25" s="637"/>
      <c r="M25" s="637"/>
      <c r="N25" s="637"/>
      <c r="O25" s="637"/>
      <c r="P25" s="637"/>
      <c r="Q25" s="637"/>
      <c r="R25" s="637"/>
      <c r="S25" s="637"/>
      <c r="T25" s="637"/>
      <c r="U25" s="637"/>
      <c r="V25" s="637"/>
      <c r="W25" s="637"/>
      <c r="X25" s="637"/>
      <c r="Y25" s="637"/>
      <c r="Z25" s="637"/>
      <c r="AA25" s="637"/>
      <c r="AB25" s="640"/>
      <c r="AC25" s="640"/>
      <c r="AD25" s="640"/>
      <c r="AE25" s="640"/>
      <c r="AF25" s="640"/>
      <c r="AG25" s="640"/>
      <c r="AH25" s="640"/>
      <c r="AI25" s="637"/>
      <c r="AJ25" s="637"/>
      <c r="AK25" s="637"/>
      <c r="AL25" s="637"/>
      <c r="AM25" s="637"/>
      <c r="AN25" s="637"/>
      <c r="AO25" s="637"/>
      <c r="AP25" s="637"/>
      <c r="AQ25" s="637"/>
      <c r="AR25" s="637"/>
      <c r="AS25" s="637"/>
      <c r="AT25" s="637"/>
      <c r="AU25" s="637"/>
      <c r="AV25" s="637"/>
      <c r="AW25" s="637"/>
      <c r="AX25" s="637"/>
      <c r="AY25" s="637"/>
      <c r="AZ25" s="637"/>
      <c r="BA25" s="637"/>
      <c r="BB25" s="637"/>
      <c r="BC25" s="637"/>
      <c r="BD25" s="637"/>
      <c r="BE25" s="637"/>
      <c r="BF25" s="637"/>
      <c r="BG25" s="637"/>
      <c r="BH25" s="637"/>
      <c r="BI25" s="637"/>
      <c r="BJ25" s="637"/>
      <c r="BK25" s="637"/>
      <c r="BL25" s="637"/>
      <c r="BM25" s="637"/>
      <c r="BN25" s="637"/>
      <c r="BO25" s="637"/>
      <c r="BP25" s="637"/>
      <c r="BQ25" s="637"/>
      <c r="BR25" s="637"/>
      <c r="BS25" s="637"/>
    </row>
    <row r="26" spans="3:71" ht="3.75" customHeight="1">
      <c r="C26" s="415"/>
      <c r="D26" s="415"/>
      <c r="E26" s="415"/>
      <c r="F26" s="415"/>
      <c r="G26" s="415"/>
      <c r="H26" s="415"/>
      <c r="I26" s="415"/>
      <c r="J26" s="416"/>
      <c r="K26" s="416"/>
      <c r="L26" s="416"/>
      <c r="M26" s="416"/>
      <c r="N26" s="416"/>
      <c r="O26" s="416"/>
      <c r="P26" s="416"/>
      <c r="Q26" s="416"/>
      <c r="R26" s="416"/>
      <c r="S26" s="416"/>
      <c r="T26" s="416"/>
      <c r="U26" s="416"/>
      <c r="V26" s="416"/>
      <c r="W26" s="416"/>
      <c r="X26" s="415"/>
      <c r="Y26" s="415"/>
      <c r="Z26" s="415"/>
      <c r="AA26" s="415"/>
      <c r="AB26" s="415"/>
      <c r="AC26" s="415"/>
      <c r="AD26" s="415"/>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6"/>
      <c r="BE26" s="416"/>
      <c r="BF26" s="416"/>
      <c r="BG26" s="416"/>
      <c r="BH26" s="416"/>
      <c r="BI26" s="416"/>
      <c r="BJ26" s="416"/>
      <c r="BK26" s="416"/>
      <c r="BL26" s="416"/>
      <c r="BM26" s="416"/>
      <c r="BN26" s="416"/>
      <c r="BO26" s="416"/>
      <c r="BP26" s="416"/>
      <c r="BQ26" s="416"/>
      <c r="BR26" s="416"/>
      <c r="BS26" s="416"/>
    </row>
    <row r="27" spans="3:71" ht="6" customHeight="1">
      <c r="C27" s="640" t="s">
        <v>151</v>
      </c>
      <c r="D27" s="640"/>
      <c r="E27" s="640"/>
      <c r="F27" s="640"/>
      <c r="G27" s="640"/>
      <c r="H27" s="640"/>
      <c r="I27" s="640"/>
      <c r="J27" s="636">
        <f>'INFO CLIENTE'!B8</f>
        <v>0</v>
      </c>
      <c r="K27" s="636"/>
      <c r="L27" s="636"/>
      <c r="M27" s="636"/>
      <c r="N27" s="636"/>
      <c r="O27" s="636"/>
      <c r="P27" s="636"/>
      <c r="Q27" s="636"/>
      <c r="R27" s="636"/>
      <c r="S27" s="636"/>
      <c r="T27" s="636"/>
      <c r="U27" s="636"/>
      <c r="V27" s="636"/>
      <c r="W27" s="636"/>
      <c r="X27" s="636"/>
      <c r="Y27" s="636"/>
      <c r="Z27" s="636"/>
      <c r="AA27" s="636"/>
      <c r="AB27" s="640" t="s">
        <v>152</v>
      </c>
      <c r="AC27" s="640"/>
      <c r="AD27" s="640"/>
      <c r="AE27" s="640"/>
      <c r="AF27" s="640"/>
      <c r="AG27" s="640"/>
      <c r="AH27" s="640"/>
      <c r="AI27" s="636">
        <f>+'INFO CLIENTE'!B9</f>
        <v>0</v>
      </c>
      <c r="AJ27" s="636"/>
      <c r="AK27" s="636"/>
      <c r="AL27" s="636"/>
      <c r="AM27" s="636"/>
      <c r="AN27" s="636"/>
      <c r="AO27" s="636"/>
      <c r="AP27" s="636"/>
      <c r="AQ27" s="636"/>
      <c r="AR27" s="636"/>
      <c r="AS27" s="636"/>
      <c r="AT27" s="636"/>
      <c r="AU27" s="636"/>
      <c r="AV27" s="636"/>
      <c r="AW27" s="636"/>
      <c r="AX27" s="636"/>
      <c r="AY27" s="636"/>
      <c r="AZ27" s="636"/>
      <c r="BA27" s="636"/>
      <c r="BB27" s="636"/>
      <c r="BC27" s="636"/>
      <c r="BD27" s="636"/>
      <c r="BE27" s="636"/>
      <c r="BF27" s="636"/>
      <c r="BG27" s="636"/>
      <c r="BH27" s="636"/>
      <c r="BI27" s="643" t="s">
        <v>153</v>
      </c>
      <c r="BJ27" s="643"/>
      <c r="BK27" s="643"/>
    </row>
    <row r="28" spans="3:71" ht="6" customHeight="1">
      <c r="C28" s="640"/>
      <c r="D28" s="640"/>
      <c r="E28" s="640"/>
      <c r="F28" s="640"/>
      <c r="G28" s="640"/>
      <c r="H28" s="640"/>
      <c r="I28" s="640"/>
      <c r="J28" s="637"/>
      <c r="K28" s="637"/>
      <c r="L28" s="637"/>
      <c r="M28" s="637"/>
      <c r="N28" s="637"/>
      <c r="O28" s="637"/>
      <c r="P28" s="637"/>
      <c r="Q28" s="637"/>
      <c r="R28" s="637"/>
      <c r="S28" s="637"/>
      <c r="T28" s="637"/>
      <c r="U28" s="637"/>
      <c r="V28" s="637"/>
      <c r="W28" s="637"/>
      <c r="X28" s="637"/>
      <c r="Y28" s="637"/>
      <c r="Z28" s="637"/>
      <c r="AA28" s="637"/>
      <c r="AB28" s="640"/>
      <c r="AC28" s="640"/>
      <c r="AD28" s="640"/>
      <c r="AE28" s="640"/>
      <c r="AF28" s="640"/>
      <c r="AG28" s="640"/>
      <c r="AH28" s="640"/>
      <c r="AI28" s="637"/>
      <c r="AJ28" s="637"/>
      <c r="AK28" s="637"/>
      <c r="AL28" s="637"/>
      <c r="AM28" s="637"/>
      <c r="AN28" s="637"/>
      <c r="AO28" s="637"/>
      <c r="AP28" s="637"/>
      <c r="AQ28" s="637"/>
      <c r="AR28" s="637"/>
      <c r="AS28" s="637"/>
      <c r="AT28" s="637"/>
      <c r="AU28" s="637"/>
      <c r="AV28" s="637"/>
      <c r="AW28" s="637"/>
      <c r="AX28" s="637"/>
      <c r="AY28" s="637"/>
      <c r="AZ28" s="637"/>
      <c r="BA28" s="637"/>
      <c r="BB28" s="637"/>
      <c r="BC28" s="637"/>
      <c r="BD28" s="637"/>
      <c r="BE28" s="637"/>
      <c r="BF28" s="637"/>
      <c r="BG28" s="637"/>
      <c r="BH28" s="637"/>
      <c r="BI28" s="643"/>
      <c r="BJ28" s="643"/>
      <c r="BK28" s="643"/>
    </row>
    <row r="29" spans="3:71" ht="3" customHeight="1"/>
    <row r="30" spans="3:71" ht="6" customHeight="1">
      <c r="C30" s="640" t="s">
        <v>154</v>
      </c>
      <c r="D30" s="640"/>
      <c r="E30" s="640"/>
      <c r="F30" s="640"/>
      <c r="G30" s="640"/>
      <c r="H30" s="640"/>
      <c r="I30" s="640"/>
      <c r="J30" s="640"/>
      <c r="K30" s="640"/>
      <c r="L30" s="640" t="s">
        <v>155</v>
      </c>
      <c r="M30" s="640"/>
      <c r="N30" s="640"/>
      <c r="O30" s="640"/>
      <c r="P30" s="640"/>
      <c r="Q30" s="640"/>
      <c r="R30" s="640"/>
      <c r="S30" s="640"/>
      <c r="T30" s="640"/>
      <c r="U30" s="640"/>
      <c r="Y30" s="640" t="s">
        <v>156</v>
      </c>
      <c r="Z30" s="640"/>
      <c r="AA30" s="640"/>
      <c r="AB30" s="640"/>
      <c r="AC30" s="640"/>
      <c r="AD30" s="640"/>
      <c r="AE30" s="640"/>
      <c r="AF30" s="640"/>
      <c r="AG30" s="640"/>
      <c r="AK30" s="640" t="s">
        <v>157</v>
      </c>
      <c r="AL30" s="640"/>
      <c r="AM30" s="640"/>
      <c r="AN30" s="640"/>
      <c r="AO30" s="640"/>
      <c r="AQ30" s="651" t="s">
        <v>158</v>
      </c>
      <c r="AR30" s="640" t="s">
        <v>159</v>
      </c>
      <c r="AS30" s="640"/>
      <c r="AT30" s="640"/>
      <c r="AU30" s="640"/>
      <c r="AV30" s="640"/>
      <c r="AW30" s="640"/>
      <c r="AX30" s="640"/>
      <c r="AY30" s="640"/>
      <c r="AZ30" s="640"/>
      <c r="BA30" s="640"/>
      <c r="BB30" s="640"/>
      <c r="BC30" s="647">
        <f>+'INFO CLIENTE'!B13</f>
        <v>0</v>
      </c>
      <c r="BD30" s="647"/>
      <c r="BE30" s="647"/>
      <c r="BF30" s="647"/>
      <c r="BG30" s="647"/>
      <c r="BH30" s="647"/>
      <c r="BI30" s="647"/>
      <c r="BJ30" s="647"/>
      <c r="BK30" s="647"/>
      <c r="BL30" s="647"/>
      <c r="BM30" s="647"/>
      <c r="BN30" s="647"/>
      <c r="BO30" s="647"/>
      <c r="BP30" s="647"/>
      <c r="BQ30" s="647"/>
      <c r="BR30" s="647"/>
      <c r="BS30" s="647"/>
    </row>
    <row r="31" spans="3:71" ht="6" customHeight="1">
      <c r="C31" s="640"/>
      <c r="D31" s="640"/>
      <c r="E31" s="640"/>
      <c r="F31" s="640"/>
      <c r="G31" s="640"/>
      <c r="H31" s="640"/>
      <c r="I31" s="640"/>
      <c r="J31" s="640"/>
      <c r="K31" s="640"/>
      <c r="L31" s="640"/>
      <c r="M31" s="640"/>
      <c r="N31" s="640"/>
      <c r="O31" s="640"/>
      <c r="P31" s="640"/>
      <c r="Q31" s="640"/>
      <c r="R31" s="640"/>
      <c r="S31" s="640"/>
      <c r="T31" s="640"/>
      <c r="U31" s="640"/>
      <c r="Y31" s="640"/>
      <c r="Z31" s="640"/>
      <c r="AA31" s="640"/>
      <c r="AB31" s="640"/>
      <c r="AC31" s="640"/>
      <c r="AD31" s="640"/>
      <c r="AE31" s="640"/>
      <c r="AF31" s="640"/>
      <c r="AG31" s="640"/>
      <c r="AK31" s="640"/>
      <c r="AL31" s="640"/>
      <c r="AM31" s="640"/>
      <c r="AN31" s="640"/>
      <c r="AO31" s="640"/>
      <c r="AQ31" s="651"/>
      <c r="AR31" s="640"/>
      <c r="AS31" s="640"/>
      <c r="AT31" s="640"/>
      <c r="AU31" s="640"/>
      <c r="AV31" s="640"/>
      <c r="AW31" s="640"/>
      <c r="AX31" s="640"/>
      <c r="AY31" s="640"/>
      <c r="AZ31" s="640"/>
      <c r="BA31" s="640"/>
      <c r="BB31" s="640"/>
      <c r="BC31" s="648"/>
      <c r="BD31" s="648"/>
      <c r="BE31" s="648"/>
      <c r="BF31" s="648"/>
      <c r="BG31" s="648"/>
      <c r="BH31" s="648"/>
      <c r="BI31" s="648"/>
      <c r="BJ31" s="648"/>
      <c r="BK31" s="648"/>
      <c r="BL31" s="648"/>
      <c r="BM31" s="648"/>
      <c r="BN31" s="648"/>
      <c r="BO31" s="648"/>
      <c r="BP31" s="648"/>
      <c r="BQ31" s="648"/>
      <c r="BR31" s="648"/>
      <c r="BS31" s="648"/>
    </row>
    <row r="32" spans="3:71" ht="3.75" customHeight="1"/>
    <row r="33" spans="3:71" ht="6" customHeight="1">
      <c r="C33" s="640" t="s">
        <v>160</v>
      </c>
      <c r="D33" s="640"/>
      <c r="E33" s="640"/>
      <c r="F33" s="640"/>
      <c r="G33" s="640"/>
      <c r="H33" s="640"/>
      <c r="N33" s="643" t="s">
        <v>161</v>
      </c>
      <c r="O33" s="643"/>
      <c r="P33" s="643"/>
      <c r="Q33" s="643"/>
      <c r="R33" s="643"/>
      <c r="Y33" s="643" t="s">
        <v>162</v>
      </c>
      <c r="Z33" s="643"/>
      <c r="AA33" s="643"/>
      <c r="AB33" s="643"/>
      <c r="AC33" s="643"/>
      <c r="AJ33" s="643" t="s">
        <v>163</v>
      </c>
      <c r="AK33" s="643"/>
      <c r="AL33" s="643"/>
      <c r="AM33" s="643"/>
      <c r="AN33" s="643"/>
      <c r="AU33" s="643" t="s">
        <v>164</v>
      </c>
      <c r="AV33" s="643"/>
      <c r="AW33" s="643"/>
      <c r="AX33" s="643"/>
      <c r="AY33" s="643"/>
      <c r="AZ33" s="643"/>
      <c r="BA33" s="643"/>
      <c r="BF33" s="643" t="s">
        <v>194</v>
      </c>
      <c r="BG33" s="643"/>
      <c r="BH33" s="643"/>
      <c r="BI33" s="649"/>
      <c r="BJ33" s="649"/>
      <c r="BK33" s="649"/>
      <c r="BL33" s="649"/>
      <c r="BM33" s="649"/>
      <c r="BN33" s="649"/>
      <c r="BO33" s="649"/>
      <c r="BP33" s="649"/>
      <c r="BQ33" s="649"/>
      <c r="BR33" s="649"/>
      <c r="BS33" s="649"/>
    </row>
    <row r="34" spans="3:71" ht="6.75" customHeight="1">
      <c r="C34" s="640"/>
      <c r="D34" s="640"/>
      <c r="E34" s="640"/>
      <c r="F34" s="640"/>
      <c r="G34" s="640"/>
      <c r="H34" s="640"/>
      <c r="N34" s="643"/>
      <c r="O34" s="643"/>
      <c r="P34" s="643"/>
      <c r="Q34" s="643"/>
      <c r="R34" s="643"/>
      <c r="Y34" s="643"/>
      <c r="Z34" s="643"/>
      <c r="AA34" s="643"/>
      <c r="AB34" s="643"/>
      <c r="AC34" s="643"/>
      <c r="AJ34" s="643"/>
      <c r="AK34" s="643"/>
      <c r="AL34" s="643"/>
      <c r="AM34" s="643"/>
      <c r="AN34" s="643"/>
      <c r="AU34" s="643"/>
      <c r="AV34" s="643"/>
      <c r="AW34" s="643"/>
      <c r="AX34" s="643"/>
      <c r="AY34" s="643"/>
      <c r="AZ34" s="643"/>
      <c r="BA34" s="643"/>
      <c r="BF34" s="643"/>
      <c r="BG34" s="643"/>
      <c r="BH34" s="643"/>
      <c r="BI34" s="650"/>
      <c r="BJ34" s="650"/>
      <c r="BK34" s="650"/>
      <c r="BL34" s="650"/>
      <c r="BM34" s="650"/>
      <c r="BN34" s="650"/>
      <c r="BO34" s="650"/>
      <c r="BP34" s="650"/>
      <c r="BQ34" s="650"/>
      <c r="BR34" s="650"/>
      <c r="BS34" s="650"/>
    </row>
    <row r="35" spans="3:71" ht="3" customHeight="1"/>
    <row r="36" spans="3:71" ht="6" customHeight="1">
      <c r="C36" s="640" t="s">
        <v>165</v>
      </c>
      <c r="D36" s="640"/>
      <c r="E36" s="640"/>
      <c r="F36" s="640"/>
      <c r="G36" s="640"/>
      <c r="H36" s="640"/>
      <c r="I36" s="640"/>
      <c r="J36" s="640"/>
      <c r="K36" s="640"/>
      <c r="L36" s="640"/>
      <c r="M36" s="640"/>
      <c r="N36" s="640"/>
      <c r="O36" s="640"/>
      <c r="P36" s="640"/>
      <c r="Q36" s="640"/>
      <c r="R36" s="636">
        <f>'INFO CLIENTE'!B22</f>
        <v>0</v>
      </c>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c r="AP36" s="636"/>
      <c r="AQ36" s="636"/>
      <c r="AR36" s="636"/>
      <c r="AS36" s="636"/>
      <c r="AT36" s="636"/>
      <c r="AU36" s="636"/>
      <c r="AV36" s="636"/>
      <c r="AW36" s="636"/>
      <c r="AX36" s="643" t="s">
        <v>166</v>
      </c>
      <c r="AY36" s="643"/>
      <c r="AZ36" s="643"/>
      <c r="BA36" s="643"/>
      <c r="BB36" s="643"/>
      <c r="BC36" s="636">
        <f>+'INFO CLIENTE'!B23</f>
        <v>0</v>
      </c>
      <c r="BD36" s="636"/>
      <c r="BE36" s="636"/>
      <c r="BF36" s="636"/>
      <c r="BG36" s="636"/>
      <c r="BH36" s="636"/>
      <c r="BI36" s="636"/>
      <c r="BJ36" s="636"/>
      <c r="BK36" s="636"/>
      <c r="BL36" s="636"/>
      <c r="BM36" s="636"/>
      <c r="BN36" s="636"/>
      <c r="BO36" s="636"/>
      <c r="BP36" s="636"/>
      <c r="BQ36" s="636"/>
      <c r="BR36" s="636"/>
      <c r="BS36" s="636"/>
    </row>
    <row r="37" spans="3:71" ht="6" customHeight="1">
      <c r="C37" s="640"/>
      <c r="D37" s="640"/>
      <c r="E37" s="640"/>
      <c r="F37" s="640"/>
      <c r="G37" s="640"/>
      <c r="H37" s="640"/>
      <c r="I37" s="640"/>
      <c r="J37" s="640"/>
      <c r="K37" s="640"/>
      <c r="L37" s="640"/>
      <c r="M37" s="640"/>
      <c r="N37" s="640"/>
      <c r="O37" s="640"/>
      <c r="P37" s="640"/>
      <c r="Q37" s="640"/>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c r="AO37" s="637"/>
      <c r="AP37" s="637"/>
      <c r="AQ37" s="637"/>
      <c r="AR37" s="637"/>
      <c r="AS37" s="637"/>
      <c r="AT37" s="637"/>
      <c r="AU37" s="637"/>
      <c r="AV37" s="637"/>
      <c r="AW37" s="637"/>
      <c r="AX37" s="643"/>
      <c r="AY37" s="643"/>
      <c r="AZ37" s="643"/>
      <c r="BA37" s="643"/>
      <c r="BB37" s="643"/>
      <c r="BC37" s="637"/>
      <c r="BD37" s="637"/>
      <c r="BE37" s="637"/>
      <c r="BF37" s="637"/>
      <c r="BG37" s="637"/>
      <c r="BH37" s="637"/>
      <c r="BI37" s="637"/>
      <c r="BJ37" s="637"/>
      <c r="BK37" s="637"/>
      <c r="BL37" s="637"/>
      <c r="BM37" s="637"/>
      <c r="BN37" s="637"/>
      <c r="BO37" s="637"/>
      <c r="BP37" s="637"/>
      <c r="BQ37" s="637"/>
      <c r="BR37" s="637"/>
      <c r="BS37" s="637"/>
    </row>
    <row r="38" spans="3:71" ht="3" customHeight="1"/>
    <row r="39" spans="3:71" ht="6" customHeight="1">
      <c r="C39" s="640" t="s">
        <v>167</v>
      </c>
      <c r="D39" s="640"/>
      <c r="E39" s="640"/>
      <c r="F39" s="640"/>
      <c r="G39" s="640"/>
      <c r="H39" s="640"/>
      <c r="I39" s="640"/>
      <c r="J39" s="640"/>
      <c r="K39" s="640"/>
      <c r="L39" s="640"/>
      <c r="M39" s="640"/>
      <c r="N39" s="640"/>
      <c r="O39" s="640"/>
      <c r="P39" s="640"/>
      <c r="Q39" s="636">
        <f>+'INFO CLIENTE'!B20</f>
        <v>0</v>
      </c>
      <c r="R39" s="636"/>
      <c r="S39" s="636"/>
      <c r="T39" s="636"/>
      <c r="U39" s="636"/>
      <c r="V39" s="636"/>
      <c r="W39" s="636"/>
      <c r="X39" s="636"/>
      <c r="Y39" s="636"/>
      <c r="Z39" s="636"/>
      <c r="AA39" s="636"/>
      <c r="AB39" s="636"/>
      <c r="AC39" s="636"/>
      <c r="AD39" s="636"/>
      <c r="AE39" s="636"/>
      <c r="AF39" s="636"/>
      <c r="AG39" s="636"/>
      <c r="AH39" s="636"/>
      <c r="AI39" s="636"/>
      <c r="AJ39" s="636"/>
      <c r="AK39" s="636"/>
      <c r="AL39" s="640" t="s">
        <v>168</v>
      </c>
      <c r="AM39" s="640"/>
      <c r="AN39" s="640"/>
      <c r="AO39" s="640"/>
      <c r="AP39" s="640"/>
      <c r="AQ39" s="640"/>
      <c r="AR39" s="640"/>
      <c r="AS39" s="640"/>
      <c r="AT39" s="640"/>
      <c r="AU39" s="640"/>
      <c r="AV39" s="636">
        <f>+'INFO CLIENTE'!B21</f>
        <v>0</v>
      </c>
      <c r="AW39" s="636"/>
      <c r="AX39" s="636"/>
      <c r="AY39" s="636"/>
      <c r="AZ39" s="636"/>
      <c r="BA39" s="636"/>
      <c r="BB39" s="636"/>
      <c r="BC39" s="636"/>
      <c r="BD39" s="636"/>
      <c r="BE39" s="636"/>
      <c r="BF39" s="636"/>
      <c r="BG39" s="636"/>
      <c r="BH39" s="636"/>
      <c r="BI39" s="636"/>
      <c r="BJ39" s="636"/>
      <c r="BK39" s="636"/>
      <c r="BL39" s="636"/>
      <c r="BM39" s="636"/>
      <c r="BN39" s="636"/>
      <c r="BO39" s="636"/>
      <c r="BP39" s="636"/>
      <c r="BQ39" s="636"/>
      <c r="BR39" s="636"/>
      <c r="BS39" s="636"/>
    </row>
    <row r="40" spans="3:71" ht="6" customHeight="1">
      <c r="C40" s="640"/>
      <c r="D40" s="640"/>
      <c r="E40" s="640"/>
      <c r="F40" s="640"/>
      <c r="G40" s="640"/>
      <c r="H40" s="640"/>
      <c r="I40" s="640"/>
      <c r="J40" s="640"/>
      <c r="K40" s="640"/>
      <c r="L40" s="640"/>
      <c r="M40" s="640"/>
      <c r="N40" s="640"/>
      <c r="O40" s="640"/>
      <c r="P40" s="640"/>
      <c r="Q40" s="637"/>
      <c r="R40" s="637"/>
      <c r="S40" s="637"/>
      <c r="T40" s="637"/>
      <c r="U40" s="637"/>
      <c r="V40" s="637"/>
      <c r="W40" s="637"/>
      <c r="X40" s="637"/>
      <c r="Y40" s="637"/>
      <c r="Z40" s="637"/>
      <c r="AA40" s="637"/>
      <c r="AB40" s="637"/>
      <c r="AC40" s="637"/>
      <c r="AD40" s="637"/>
      <c r="AE40" s="637"/>
      <c r="AF40" s="637"/>
      <c r="AG40" s="637"/>
      <c r="AH40" s="637"/>
      <c r="AI40" s="637"/>
      <c r="AJ40" s="637"/>
      <c r="AK40" s="637"/>
      <c r="AL40" s="640"/>
      <c r="AM40" s="640"/>
      <c r="AN40" s="640"/>
      <c r="AO40" s="640"/>
      <c r="AP40" s="640"/>
      <c r="AQ40" s="640"/>
      <c r="AR40" s="640"/>
      <c r="AS40" s="640"/>
      <c r="AT40" s="640"/>
      <c r="AU40" s="640"/>
      <c r="AV40" s="637"/>
      <c r="AW40" s="637"/>
      <c r="AX40" s="637"/>
      <c r="AY40" s="637"/>
      <c r="AZ40" s="637"/>
      <c r="BA40" s="637"/>
      <c r="BB40" s="637"/>
      <c r="BC40" s="637"/>
      <c r="BD40" s="637"/>
      <c r="BE40" s="637"/>
      <c r="BF40" s="637"/>
      <c r="BG40" s="637"/>
      <c r="BH40" s="637"/>
      <c r="BI40" s="637"/>
      <c r="BJ40" s="637"/>
      <c r="BK40" s="637"/>
      <c r="BL40" s="637"/>
      <c r="BM40" s="637"/>
      <c r="BN40" s="637"/>
      <c r="BO40" s="637"/>
      <c r="BP40" s="637"/>
      <c r="BQ40" s="637"/>
      <c r="BR40" s="637"/>
      <c r="BS40" s="637"/>
    </row>
    <row r="41" spans="3:71" ht="3.75" customHeight="1">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T41" s="416"/>
      <c r="AU41" s="416"/>
      <c r="AV41" s="416"/>
      <c r="AW41" s="416"/>
      <c r="AX41" s="416"/>
      <c r="AY41" s="416"/>
      <c r="AZ41" s="416"/>
      <c r="BA41" s="416"/>
      <c r="BB41" s="416"/>
      <c r="BC41" s="416"/>
      <c r="BD41" s="416"/>
      <c r="BE41" s="416"/>
      <c r="BF41" s="416"/>
      <c r="BG41" s="416"/>
      <c r="BH41" s="416"/>
      <c r="BI41" s="416"/>
      <c r="BJ41" s="416"/>
      <c r="BK41" s="416"/>
      <c r="BL41" s="416"/>
      <c r="BM41" s="415"/>
      <c r="BN41" s="415"/>
      <c r="BO41" s="415"/>
      <c r="BP41" s="415"/>
      <c r="BQ41" s="415"/>
      <c r="BR41" s="415"/>
      <c r="BS41" s="415"/>
    </row>
    <row r="42" spans="3:71" ht="3.75" customHeight="1">
      <c r="C42" s="644" t="s">
        <v>169</v>
      </c>
      <c r="D42" s="644"/>
      <c r="E42" s="644"/>
      <c r="F42" s="644"/>
      <c r="G42" s="644"/>
      <c r="H42" s="644"/>
      <c r="I42" s="644"/>
      <c r="J42" s="644"/>
      <c r="K42" s="644"/>
      <c r="L42" s="644"/>
      <c r="M42" s="644"/>
      <c r="N42" s="644"/>
      <c r="O42" s="644"/>
    </row>
    <row r="43" spans="3:71" ht="3.75" customHeight="1">
      <c r="C43" s="644"/>
      <c r="D43" s="644"/>
      <c r="E43" s="644"/>
      <c r="F43" s="644"/>
      <c r="G43" s="644"/>
      <c r="H43" s="644"/>
      <c r="I43" s="644"/>
      <c r="J43" s="644"/>
      <c r="K43" s="644"/>
      <c r="L43" s="644"/>
      <c r="M43" s="644"/>
      <c r="N43" s="644"/>
      <c r="O43" s="644"/>
    </row>
    <row r="44" spans="3:71" ht="3" customHeight="1"/>
    <row r="45" spans="3:71" ht="6" customHeight="1">
      <c r="C45" s="640" t="s">
        <v>170</v>
      </c>
      <c r="D45" s="640"/>
      <c r="E45" s="640"/>
      <c r="F45" s="640"/>
      <c r="G45" s="636">
        <f>+'INFO CLIENTE'!B16</f>
        <v>0</v>
      </c>
      <c r="H45" s="636"/>
      <c r="I45" s="636"/>
      <c r="J45" s="636"/>
      <c r="K45" s="636"/>
      <c r="L45" s="636"/>
      <c r="M45" s="636"/>
      <c r="N45" s="636"/>
      <c r="O45" s="636"/>
      <c r="P45" s="636"/>
      <c r="Q45" s="636"/>
      <c r="R45" s="636"/>
      <c r="S45" s="636"/>
      <c r="T45" s="636"/>
      <c r="U45" s="636"/>
      <c r="V45" s="636"/>
      <c r="W45" s="636"/>
      <c r="X45" s="636"/>
      <c r="Y45" s="636"/>
      <c r="Z45" s="636"/>
      <c r="AA45" s="636"/>
      <c r="AB45" s="640" t="s">
        <v>171</v>
      </c>
      <c r="AC45" s="640"/>
      <c r="AD45" s="640"/>
      <c r="AE45" s="640"/>
      <c r="AF45" s="636">
        <f>+'INFO CLIENTE'!B17</f>
        <v>0</v>
      </c>
      <c r="AG45" s="636"/>
      <c r="AH45" s="636"/>
      <c r="AI45" s="636"/>
      <c r="AJ45" s="636"/>
      <c r="AK45" s="636"/>
      <c r="AL45" s="636"/>
      <c r="AM45" s="636"/>
      <c r="AN45" s="636"/>
      <c r="AO45" s="636"/>
      <c r="AP45" s="636"/>
      <c r="AQ45" s="636"/>
      <c r="AR45" s="636"/>
      <c r="AS45" s="636"/>
      <c r="AT45" s="636"/>
      <c r="AU45" s="636"/>
      <c r="AV45" s="640" t="s">
        <v>172</v>
      </c>
      <c r="AW45" s="640"/>
      <c r="AX45" s="640"/>
      <c r="AY45" s="640"/>
      <c r="AZ45" s="636">
        <f>+'INFO CLIENTE'!B18</f>
        <v>0</v>
      </c>
      <c r="BA45" s="636"/>
      <c r="BB45" s="636"/>
      <c r="BC45" s="636"/>
      <c r="BD45" s="636"/>
      <c r="BE45" s="636"/>
      <c r="BF45" s="636"/>
      <c r="BG45" s="636"/>
      <c r="BH45" s="636"/>
      <c r="BI45" s="636"/>
      <c r="BJ45" s="636"/>
      <c r="BK45" s="636"/>
      <c r="BL45" s="636"/>
      <c r="BM45" s="636"/>
      <c r="BN45" s="636"/>
      <c r="BO45" s="636"/>
      <c r="BP45" s="636"/>
      <c r="BQ45" s="636"/>
      <c r="BR45" s="636"/>
      <c r="BS45" s="636"/>
    </row>
    <row r="46" spans="3:71" ht="6.75" customHeight="1">
      <c r="C46" s="640"/>
      <c r="D46" s="640"/>
      <c r="E46" s="640"/>
      <c r="F46" s="640"/>
      <c r="G46" s="637"/>
      <c r="H46" s="637"/>
      <c r="I46" s="637"/>
      <c r="J46" s="637"/>
      <c r="K46" s="637"/>
      <c r="L46" s="637"/>
      <c r="M46" s="637"/>
      <c r="N46" s="637"/>
      <c r="O46" s="637"/>
      <c r="P46" s="637"/>
      <c r="Q46" s="637"/>
      <c r="R46" s="637"/>
      <c r="S46" s="637"/>
      <c r="T46" s="637"/>
      <c r="U46" s="637"/>
      <c r="V46" s="637"/>
      <c r="W46" s="637"/>
      <c r="X46" s="637"/>
      <c r="Y46" s="637"/>
      <c r="Z46" s="637"/>
      <c r="AA46" s="637"/>
      <c r="AB46" s="640"/>
      <c r="AC46" s="640"/>
      <c r="AD46" s="640"/>
      <c r="AE46" s="640"/>
      <c r="AF46" s="637"/>
      <c r="AG46" s="637"/>
      <c r="AH46" s="637"/>
      <c r="AI46" s="637"/>
      <c r="AJ46" s="637"/>
      <c r="AK46" s="637"/>
      <c r="AL46" s="637"/>
      <c r="AM46" s="637"/>
      <c r="AN46" s="637"/>
      <c r="AO46" s="637"/>
      <c r="AP46" s="637"/>
      <c r="AQ46" s="637"/>
      <c r="AR46" s="637"/>
      <c r="AS46" s="637"/>
      <c r="AT46" s="637"/>
      <c r="AU46" s="637"/>
      <c r="AV46" s="640"/>
      <c r="AW46" s="640"/>
      <c r="AX46" s="640"/>
      <c r="AY46" s="640"/>
      <c r="AZ46" s="637"/>
      <c r="BA46" s="637"/>
      <c r="BB46" s="637"/>
      <c r="BC46" s="637"/>
      <c r="BD46" s="637"/>
      <c r="BE46" s="637"/>
      <c r="BF46" s="637"/>
      <c r="BG46" s="637"/>
      <c r="BH46" s="637"/>
      <c r="BI46" s="637"/>
      <c r="BJ46" s="637"/>
      <c r="BK46" s="637"/>
      <c r="BL46" s="637"/>
      <c r="BM46" s="637"/>
      <c r="BN46" s="637"/>
      <c r="BO46" s="637"/>
      <c r="BP46" s="637"/>
      <c r="BQ46" s="637"/>
      <c r="BR46" s="637"/>
      <c r="BS46" s="637"/>
    </row>
    <row r="47" spans="3:71" ht="3" customHeight="1"/>
    <row r="48" spans="3:71" ht="6" customHeight="1">
      <c r="C48" s="640" t="s">
        <v>173</v>
      </c>
      <c r="D48" s="640"/>
      <c r="E48" s="640"/>
      <c r="F48" s="640"/>
      <c r="G48" s="640"/>
      <c r="H48" s="640"/>
      <c r="I48" s="640"/>
      <c r="J48" s="640"/>
      <c r="K48" s="640"/>
      <c r="L48" s="636">
        <f>'INFO CLIENTE'!B19</f>
        <v>0</v>
      </c>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c r="AL48" s="636"/>
      <c r="AM48" s="636"/>
      <c r="AN48" s="636"/>
      <c r="AO48" s="636"/>
      <c r="AP48" s="636"/>
      <c r="AQ48" s="636"/>
      <c r="AR48" s="636"/>
      <c r="AS48" s="636"/>
      <c r="AT48" s="636"/>
      <c r="AU48" s="636"/>
      <c r="AV48" s="636"/>
      <c r="AW48" s="636"/>
      <c r="AX48" s="636"/>
      <c r="AY48" s="636"/>
      <c r="AZ48" s="636"/>
      <c r="BA48" s="636"/>
      <c r="BB48" s="636"/>
      <c r="BC48" s="640" t="s">
        <v>174</v>
      </c>
      <c r="BD48" s="640"/>
      <c r="BE48" s="636">
        <f>'INFO CLIENTE'!B15</f>
        <v>0</v>
      </c>
      <c r="BF48" s="636"/>
      <c r="BG48" s="636"/>
      <c r="BH48" s="636"/>
      <c r="BI48" s="636"/>
      <c r="BJ48" s="636"/>
      <c r="BK48" s="636"/>
      <c r="BL48" s="636"/>
      <c r="BM48" s="636"/>
      <c r="BN48" s="636"/>
      <c r="BO48" s="636"/>
      <c r="BP48" s="636"/>
      <c r="BQ48" s="636"/>
      <c r="BR48" s="636"/>
      <c r="BS48" s="636"/>
    </row>
    <row r="49" spans="2:71" ht="6.75" customHeight="1">
      <c r="C49" s="640"/>
      <c r="D49" s="640"/>
      <c r="E49" s="640"/>
      <c r="F49" s="640"/>
      <c r="G49" s="640"/>
      <c r="H49" s="640"/>
      <c r="I49" s="640"/>
      <c r="J49" s="640"/>
      <c r="K49" s="640"/>
      <c r="L49" s="637"/>
      <c r="M49" s="637"/>
      <c r="N49" s="637"/>
      <c r="O49" s="637"/>
      <c r="P49" s="637"/>
      <c r="Q49" s="637"/>
      <c r="R49" s="637"/>
      <c r="S49" s="637"/>
      <c r="T49" s="637"/>
      <c r="U49" s="637"/>
      <c r="V49" s="637"/>
      <c r="W49" s="637"/>
      <c r="X49" s="637"/>
      <c r="Y49" s="637"/>
      <c r="Z49" s="637"/>
      <c r="AA49" s="637"/>
      <c r="AB49" s="637"/>
      <c r="AC49" s="637"/>
      <c r="AD49" s="637"/>
      <c r="AE49" s="637"/>
      <c r="AF49" s="637"/>
      <c r="AG49" s="637"/>
      <c r="AH49" s="637"/>
      <c r="AI49" s="637"/>
      <c r="AJ49" s="637"/>
      <c r="AK49" s="637"/>
      <c r="AL49" s="637"/>
      <c r="AM49" s="637"/>
      <c r="AN49" s="637"/>
      <c r="AO49" s="637"/>
      <c r="AP49" s="637"/>
      <c r="AQ49" s="637"/>
      <c r="AR49" s="637"/>
      <c r="AS49" s="637"/>
      <c r="AT49" s="637"/>
      <c r="AU49" s="637"/>
      <c r="AV49" s="637"/>
      <c r="AW49" s="637"/>
      <c r="AX49" s="637"/>
      <c r="AY49" s="637"/>
      <c r="AZ49" s="637"/>
      <c r="BA49" s="637"/>
      <c r="BB49" s="637"/>
      <c r="BC49" s="640"/>
      <c r="BD49" s="640"/>
      <c r="BE49" s="637"/>
      <c r="BF49" s="637"/>
      <c r="BG49" s="637"/>
      <c r="BH49" s="637"/>
      <c r="BI49" s="637"/>
      <c r="BJ49" s="637"/>
      <c r="BK49" s="637"/>
      <c r="BL49" s="637"/>
      <c r="BM49" s="637"/>
      <c r="BN49" s="637"/>
      <c r="BO49" s="637"/>
      <c r="BP49" s="637"/>
      <c r="BQ49" s="637"/>
      <c r="BR49" s="637"/>
      <c r="BS49" s="637"/>
    </row>
    <row r="50" spans="2:71" ht="3" customHeight="1"/>
    <row r="51" spans="2:71" ht="6" customHeight="1">
      <c r="C51" s="640" t="s">
        <v>175</v>
      </c>
      <c r="D51" s="640"/>
      <c r="E51" s="640"/>
      <c r="F51" s="636">
        <f>'INFO CLIENTE'!B14</f>
        <v>0</v>
      </c>
      <c r="G51" s="636"/>
      <c r="H51" s="636"/>
      <c r="I51" s="636"/>
      <c r="J51" s="636"/>
      <c r="K51" s="636"/>
      <c r="L51" s="636"/>
      <c r="M51" s="636"/>
      <c r="N51" s="636"/>
      <c r="O51" s="636"/>
      <c r="P51" s="636"/>
      <c r="Q51" s="636"/>
      <c r="R51" s="636"/>
      <c r="S51" s="636"/>
      <c r="T51" s="636"/>
      <c r="U51" s="636"/>
      <c r="V51" s="636"/>
      <c r="W51" s="636"/>
      <c r="X51" s="636"/>
      <c r="Y51" s="636"/>
      <c r="Z51" s="636"/>
      <c r="AA51" s="636"/>
      <c r="AB51" s="636"/>
      <c r="AC51" s="636"/>
      <c r="AD51" s="636"/>
      <c r="AE51" s="636"/>
      <c r="AF51" s="636"/>
      <c r="AG51" s="636"/>
      <c r="AH51" s="636"/>
      <c r="AI51" s="636"/>
      <c r="AJ51" s="636"/>
      <c r="AK51" s="636"/>
      <c r="AL51" s="636"/>
      <c r="AM51" s="636"/>
      <c r="AN51" s="636"/>
      <c r="AO51" s="636"/>
      <c r="AP51" s="636"/>
      <c r="AQ51" s="636"/>
      <c r="AR51" s="636"/>
      <c r="AS51" s="636"/>
      <c r="AT51" s="636"/>
      <c r="AU51" s="636"/>
      <c r="AV51" s="636"/>
      <c r="AW51" s="636"/>
      <c r="AX51" s="636"/>
      <c r="AY51" s="636"/>
      <c r="AZ51" s="636"/>
      <c r="BA51" s="636"/>
      <c r="BB51" s="636"/>
      <c r="BC51" s="636"/>
      <c r="BD51" s="636"/>
      <c r="BE51" s="636"/>
      <c r="BF51" s="636"/>
      <c r="BG51" s="636"/>
      <c r="BH51" s="636"/>
      <c r="BI51" s="636"/>
      <c r="BJ51" s="636"/>
      <c r="BK51" s="636"/>
      <c r="BL51" s="636"/>
      <c r="BM51" s="636"/>
      <c r="BN51" s="636"/>
      <c r="BO51" s="636"/>
      <c r="BP51" s="636"/>
      <c r="BQ51" s="636"/>
      <c r="BR51" s="636"/>
      <c r="BS51" s="636"/>
    </row>
    <row r="52" spans="2:71" ht="6" customHeight="1">
      <c r="C52" s="640"/>
      <c r="D52" s="640"/>
      <c r="E52" s="640"/>
      <c r="F52" s="637"/>
      <c r="G52" s="637"/>
      <c r="H52" s="637"/>
      <c r="I52" s="637"/>
      <c r="J52" s="637"/>
      <c r="K52" s="637"/>
      <c r="L52" s="637"/>
      <c r="M52" s="637"/>
      <c r="N52" s="637"/>
      <c r="O52" s="637"/>
      <c r="P52" s="637"/>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37"/>
      <c r="AN52" s="637"/>
      <c r="AO52" s="637"/>
      <c r="AP52" s="637"/>
      <c r="AQ52" s="637"/>
      <c r="AR52" s="637"/>
      <c r="AS52" s="637"/>
      <c r="AT52" s="637"/>
      <c r="AU52" s="637"/>
      <c r="AV52" s="637"/>
      <c r="AW52" s="637"/>
      <c r="AX52" s="637"/>
      <c r="AY52" s="637"/>
      <c r="AZ52" s="637"/>
      <c r="BA52" s="637"/>
      <c r="BB52" s="637"/>
      <c r="BC52" s="637"/>
      <c r="BD52" s="637"/>
      <c r="BE52" s="637"/>
      <c r="BF52" s="637"/>
      <c r="BG52" s="637"/>
      <c r="BH52" s="637"/>
      <c r="BI52" s="637"/>
      <c r="BJ52" s="637"/>
      <c r="BK52" s="637"/>
      <c r="BL52" s="637"/>
      <c r="BM52" s="637"/>
      <c r="BN52" s="637"/>
      <c r="BO52" s="637"/>
      <c r="BP52" s="637"/>
      <c r="BQ52" s="637"/>
      <c r="BR52" s="637"/>
      <c r="BS52" s="637"/>
    </row>
    <row r="53" spans="2:71" ht="9.75" customHeight="1"/>
    <row r="54" spans="2:71" ht="3.75" customHeight="1">
      <c r="B54" s="638" t="s">
        <v>176</v>
      </c>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638"/>
      <c r="AP54" s="638"/>
      <c r="AQ54" s="638"/>
      <c r="AR54" s="638"/>
      <c r="AS54" s="638"/>
      <c r="AT54" s="638"/>
      <c r="AU54" s="638"/>
      <c r="AV54" s="638"/>
      <c r="AW54" s="638"/>
      <c r="AX54" s="638"/>
      <c r="AY54" s="638"/>
      <c r="AZ54" s="638"/>
      <c r="BA54" s="638"/>
      <c r="BB54" s="638"/>
      <c r="BC54" s="638"/>
      <c r="BD54" s="638"/>
      <c r="BE54" s="638"/>
      <c r="BF54" s="638"/>
      <c r="BG54" s="638"/>
      <c r="BH54" s="638"/>
      <c r="BI54" s="638"/>
      <c r="BJ54" s="638"/>
      <c r="BK54" s="638"/>
      <c r="BL54" s="638"/>
      <c r="BM54" s="638"/>
      <c r="BN54" s="638"/>
      <c r="BO54" s="638"/>
      <c r="BP54" s="638"/>
      <c r="BQ54" s="638"/>
      <c r="BR54" s="638"/>
      <c r="BS54" s="638"/>
    </row>
    <row r="55" spans="2:71" ht="3.75" customHeight="1">
      <c r="B55" s="638"/>
      <c r="C55" s="638"/>
      <c r="D55" s="638"/>
      <c r="E55" s="638"/>
      <c r="F55" s="638"/>
      <c r="G55" s="638"/>
      <c r="H55" s="638"/>
      <c r="I55" s="638"/>
      <c r="J55" s="638"/>
      <c r="K55" s="638"/>
      <c r="L55" s="638"/>
      <c r="M55" s="638"/>
      <c r="N55" s="638"/>
      <c r="O55" s="638"/>
      <c r="P55" s="638"/>
      <c r="Q55" s="638"/>
      <c r="R55" s="638"/>
      <c r="S55" s="638"/>
      <c r="T55" s="638"/>
      <c r="U55" s="638"/>
      <c r="V55" s="638"/>
      <c r="W55" s="638"/>
      <c r="X55" s="638"/>
      <c r="Y55" s="638"/>
      <c r="Z55" s="638"/>
      <c r="AA55" s="638"/>
      <c r="AB55" s="638"/>
      <c r="AC55" s="638"/>
      <c r="AD55" s="638"/>
      <c r="AE55" s="638"/>
      <c r="AF55" s="638"/>
      <c r="AG55" s="638"/>
      <c r="AH55" s="638"/>
      <c r="AI55" s="638"/>
      <c r="AJ55" s="638"/>
      <c r="AK55" s="638"/>
      <c r="AL55" s="638"/>
      <c r="AM55" s="638"/>
      <c r="AN55" s="638"/>
      <c r="AO55" s="638"/>
      <c r="AP55" s="638"/>
      <c r="AQ55" s="638"/>
      <c r="AR55" s="638"/>
      <c r="AS55" s="638"/>
      <c r="AT55" s="638"/>
      <c r="AU55" s="638"/>
      <c r="AV55" s="638"/>
      <c r="AW55" s="638"/>
      <c r="AX55" s="638"/>
      <c r="AY55" s="638"/>
      <c r="AZ55" s="638"/>
      <c r="BA55" s="638"/>
      <c r="BB55" s="638"/>
      <c r="BC55" s="638"/>
      <c r="BD55" s="638"/>
      <c r="BE55" s="638"/>
      <c r="BF55" s="638"/>
      <c r="BG55" s="638"/>
      <c r="BH55" s="638"/>
      <c r="BI55" s="638"/>
      <c r="BJ55" s="638"/>
      <c r="BK55" s="638"/>
      <c r="BL55" s="638"/>
      <c r="BM55" s="638"/>
      <c r="BN55" s="638"/>
      <c r="BO55" s="638"/>
      <c r="BP55" s="638"/>
      <c r="BQ55" s="638"/>
      <c r="BR55" s="638"/>
      <c r="BS55" s="638"/>
    </row>
    <row r="56" spans="2:71" ht="6.75" customHeight="1">
      <c r="B56" s="638"/>
      <c r="C56" s="638"/>
      <c r="D56" s="638"/>
      <c r="E56" s="638"/>
      <c r="F56" s="638"/>
      <c r="G56" s="638"/>
      <c r="H56" s="638"/>
      <c r="I56" s="638"/>
      <c r="J56" s="638"/>
      <c r="K56" s="638"/>
      <c r="L56" s="638"/>
      <c r="M56" s="638"/>
      <c r="N56" s="638"/>
      <c r="O56" s="638"/>
      <c r="P56" s="638"/>
      <c r="Q56" s="638"/>
      <c r="R56" s="638"/>
      <c r="S56" s="638"/>
      <c r="T56" s="638"/>
      <c r="U56" s="638"/>
      <c r="V56" s="638"/>
      <c r="W56" s="638"/>
      <c r="X56" s="638"/>
      <c r="Y56" s="638"/>
      <c r="Z56" s="638"/>
      <c r="AA56" s="638"/>
      <c r="AB56" s="638"/>
      <c r="AC56" s="638"/>
      <c r="AD56" s="638"/>
      <c r="AE56" s="638"/>
      <c r="AF56" s="638"/>
      <c r="AG56" s="638"/>
      <c r="AH56" s="638"/>
      <c r="AI56" s="638"/>
      <c r="AJ56" s="638"/>
      <c r="AK56" s="638"/>
      <c r="AL56" s="638"/>
      <c r="AM56" s="638"/>
      <c r="AN56" s="638"/>
      <c r="AO56" s="638"/>
      <c r="AP56" s="638"/>
      <c r="AQ56" s="638"/>
      <c r="AR56" s="638"/>
      <c r="AS56" s="638"/>
      <c r="AT56" s="638"/>
      <c r="AU56" s="638"/>
      <c r="AV56" s="638"/>
      <c r="AW56" s="638"/>
      <c r="AX56" s="638"/>
      <c r="AY56" s="638"/>
      <c r="AZ56" s="638"/>
      <c r="BA56" s="638"/>
      <c r="BB56" s="638"/>
      <c r="BC56" s="638"/>
      <c r="BD56" s="638"/>
      <c r="BE56" s="638"/>
      <c r="BF56" s="638"/>
      <c r="BG56" s="638"/>
      <c r="BH56" s="638"/>
      <c r="BI56" s="638"/>
      <c r="BJ56" s="638"/>
      <c r="BK56" s="638"/>
      <c r="BL56" s="638"/>
      <c r="BM56" s="638"/>
      <c r="BN56" s="638"/>
      <c r="BO56" s="638"/>
      <c r="BP56" s="638"/>
      <c r="BQ56" s="638"/>
      <c r="BR56" s="638"/>
      <c r="BS56" s="638"/>
    </row>
    <row r="57" spans="2:71" ht="12" customHeight="1">
      <c r="C57" s="653" t="s">
        <v>177</v>
      </c>
      <c r="D57" s="653"/>
      <c r="E57" s="653"/>
      <c r="F57" s="653"/>
      <c r="G57" s="653"/>
      <c r="H57" s="653"/>
      <c r="I57" s="653"/>
      <c r="J57" s="653"/>
      <c r="K57" s="653"/>
      <c r="L57" s="653"/>
      <c r="M57" s="654" t="s">
        <v>146</v>
      </c>
      <c r="N57" s="654"/>
      <c r="O57" s="654"/>
      <c r="P57" s="654"/>
      <c r="Q57" s="654"/>
      <c r="R57" s="654"/>
      <c r="S57" s="654"/>
      <c r="T57" s="654"/>
      <c r="U57" s="654"/>
      <c r="V57" s="654"/>
      <c r="W57" s="654"/>
      <c r="X57" s="654"/>
      <c r="Y57" s="654"/>
      <c r="Z57" s="654"/>
      <c r="AA57" s="654"/>
      <c r="AB57" s="654"/>
      <c r="AC57" s="656" t="str">
        <f>+'INFO CLIENTE'!B28</f>
        <v>N/A</v>
      </c>
      <c r="AD57" s="656"/>
      <c r="AE57" s="656"/>
      <c r="AF57" s="656"/>
      <c r="AG57" s="656"/>
      <c r="AH57" s="656"/>
      <c r="AI57" s="656"/>
      <c r="AJ57" s="656"/>
      <c r="AK57" s="656"/>
      <c r="AL57" s="656"/>
      <c r="AM57" s="656"/>
      <c r="AN57" s="656"/>
      <c r="AO57" s="656"/>
      <c r="AP57" s="656"/>
      <c r="AQ57" s="656"/>
      <c r="AR57" s="656"/>
      <c r="AS57" s="656"/>
      <c r="AT57" s="656"/>
      <c r="AU57" s="656"/>
      <c r="AV57" s="656"/>
      <c r="AW57" s="656"/>
      <c r="AX57" s="656"/>
      <c r="AY57" s="656"/>
      <c r="AZ57" s="656"/>
      <c r="BA57" s="656"/>
      <c r="BB57" s="656"/>
      <c r="BC57" s="656"/>
      <c r="BD57" s="656"/>
      <c r="BE57" s="656"/>
      <c r="BF57" s="656"/>
      <c r="BG57" s="656"/>
      <c r="BH57" s="656"/>
      <c r="BI57" s="656"/>
      <c r="BJ57" s="656"/>
      <c r="BK57" s="656"/>
      <c r="BL57" s="656"/>
      <c r="BM57" s="656"/>
      <c r="BN57" s="656"/>
      <c r="BO57" s="656"/>
      <c r="BP57" s="656"/>
      <c r="BQ57" s="656"/>
      <c r="BR57" s="656"/>
      <c r="BS57" s="656"/>
    </row>
    <row r="58" spans="2:71" ht="4.5" customHeight="1">
      <c r="C58" s="653"/>
      <c r="D58" s="653"/>
      <c r="E58" s="653"/>
      <c r="F58" s="653"/>
      <c r="G58" s="653"/>
      <c r="H58" s="653"/>
      <c r="I58" s="653"/>
      <c r="J58" s="653"/>
      <c r="K58" s="653"/>
      <c r="L58" s="653"/>
      <c r="M58" s="655"/>
      <c r="N58" s="655"/>
      <c r="O58" s="655"/>
      <c r="P58" s="655"/>
      <c r="Q58" s="655"/>
      <c r="R58" s="655"/>
      <c r="S58" s="655"/>
      <c r="T58" s="655"/>
      <c r="U58" s="655"/>
      <c r="V58" s="655"/>
      <c r="W58" s="655"/>
      <c r="X58" s="655"/>
      <c r="Y58" s="655"/>
      <c r="Z58" s="655"/>
      <c r="AA58" s="655"/>
      <c r="AB58" s="655"/>
      <c r="AC58" s="657"/>
      <c r="AD58" s="657"/>
      <c r="AE58" s="657"/>
      <c r="AF58" s="657"/>
      <c r="AG58" s="657"/>
      <c r="AH58" s="657"/>
      <c r="AI58" s="657"/>
      <c r="AJ58" s="657"/>
      <c r="AK58" s="657"/>
      <c r="AL58" s="657"/>
      <c r="AM58" s="657"/>
      <c r="AN58" s="657"/>
      <c r="AO58" s="657"/>
      <c r="AP58" s="657"/>
      <c r="AQ58" s="657"/>
      <c r="AR58" s="657"/>
      <c r="AS58" s="657"/>
      <c r="AT58" s="657"/>
      <c r="AU58" s="657"/>
      <c r="AV58" s="657"/>
      <c r="AW58" s="657"/>
      <c r="AX58" s="657"/>
      <c r="AY58" s="657"/>
      <c r="AZ58" s="657"/>
      <c r="BA58" s="657"/>
      <c r="BB58" s="657"/>
      <c r="BC58" s="657"/>
      <c r="BD58" s="657"/>
      <c r="BE58" s="657"/>
      <c r="BF58" s="657"/>
      <c r="BG58" s="657"/>
      <c r="BH58" s="657"/>
      <c r="BI58" s="657"/>
      <c r="BJ58" s="657"/>
      <c r="BK58" s="657"/>
      <c r="BL58" s="657"/>
      <c r="BM58" s="657"/>
      <c r="BN58" s="657"/>
      <c r="BO58" s="657"/>
      <c r="BP58" s="657"/>
      <c r="BQ58" s="657"/>
      <c r="BR58" s="657"/>
      <c r="BS58" s="657"/>
    </row>
    <row r="59" spans="2:71" ht="3" customHeight="1"/>
    <row r="60" spans="2:71" ht="7.5" customHeight="1">
      <c r="C60" s="640" t="s">
        <v>147</v>
      </c>
      <c r="D60" s="640"/>
      <c r="E60" s="640"/>
      <c r="F60" s="640"/>
      <c r="G60" s="640"/>
      <c r="H60" s="640"/>
      <c r="I60" s="640"/>
      <c r="J60" s="636" t="str">
        <f>+'INFO CLIENTE'!B29</f>
        <v>N/A</v>
      </c>
      <c r="K60" s="636"/>
      <c r="L60" s="636"/>
      <c r="M60" s="636"/>
      <c r="N60" s="636"/>
      <c r="O60" s="636"/>
      <c r="P60" s="636"/>
      <c r="Q60" s="636"/>
      <c r="R60" s="636"/>
      <c r="S60" s="636"/>
      <c r="T60" s="636"/>
      <c r="U60" s="636"/>
      <c r="V60" s="636"/>
      <c r="W60" s="636"/>
      <c r="X60" s="636"/>
      <c r="Y60" s="636"/>
      <c r="Z60" s="636"/>
      <c r="AA60" s="636"/>
      <c r="AB60" s="636"/>
      <c r="AC60" s="636"/>
      <c r="AD60" s="636"/>
      <c r="AE60" s="636"/>
      <c r="AF60" s="640" t="s">
        <v>178</v>
      </c>
      <c r="AG60" s="640"/>
      <c r="AH60" s="640"/>
      <c r="AI60" s="640"/>
      <c r="AJ60" s="640"/>
      <c r="AK60" s="640"/>
      <c r="AL60" s="640"/>
      <c r="AM60" s="640"/>
      <c r="AN60" s="640"/>
      <c r="AO60" s="636" t="str">
        <f>+'INFO CLIENTE'!B30</f>
        <v>N/A</v>
      </c>
      <c r="AP60" s="636"/>
      <c r="AQ60" s="636"/>
      <c r="AR60" s="636"/>
      <c r="AS60" s="636"/>
      <c r="AT60" s="636"/>
      <c r="AU60" s="636"/>
      <c r="AV60" s="636"/>
      <c r="AW60" s="636"/>
      <c r="AX60" s="636"/>
      <c r="AY60" s="636"/>
      <c r="AZ60" s="636"/>
      <c r="BA60" s="636"/>
      <c r="BB60" s="636"/>
      <c r="BC60" s="636"/>
      <c r="BD60" s="636"/>
      <c r="BE60" s="636"/>
      <c r="BF60" s="636"/>
      <c r="BG60" s="636"/>
      <c r="BH60" s="636"/>
      <c r="BI60" s="636"/>
      <c r="BJ60" s="636"/>
      <c r="BK60" s="636"/>
      <c r="BL60" s="636"/>
      <c r="BM60" s="636"/>
      <c r="BN60" s="636"/>
      <c r="BO60" s="636"/>
      <c r="BP60" s="636"/>
      <c r="BQ60" s="636"/>
      <c r="BR60" s="636"/>
      <c r="BS60" s="636"/>
    </row>
    <row r="61" spans="2:71" ht="7.5" customHeight="1">
      <c r="C61" s="640"/>
      <c r="D61" s="640"/>
      <c r="E61" s="640"/>
      <c r="F61" s="640"/>
      <c r="G61" s="640"/>
      <c r="H61" s="640"/>
      <c r="I61" s="640"/>
      <c r="J61" s="637"/>
      <c r="K61" s="637"/>
      <c r="L61" s="637"/>
      <c r="M61" s="637"/>
      <c r="N61" s="637"/>
      <c r="O61" s="637"/>
      <c r="P61" s="637"/>
      <c r="Q61" s="637"/>
      <c r="R61" s="637"/>
      <c r="S61" s="637"/>
      <c r="T61" s="637"/>
      <c r="U61" s="637"/>
      <c r="V61" s="637"/>
      <c r="W61" s="637"/>
      <c r="X61" s="637"/>
      <c r="Y61" s="637"/>
      <c r="Z61" s="637"/>
      <c r="AA61" s="637"/>
      <c r="AB61" s="637"/>
      <c r="AC61" s="637"/>
      <c r="AD61" s="637"/>
      <c r="AE61" s="637"/>
      <c r="AF61" s="640"/>
      <c r="AG61" s="640"/>
      <c r="AH61" s="640"/>
      <c r="AI61" s="640"/>
      <c r="AJ61" s="640"/>
      <c r="AK61" s="640"/>
      <c r="AL61" s="640"/>
      <c r="AM61" s="640"/>
      <c r="AN61" s="640"/>
      <c r="AO61" s="637"/>
      <c r="AP61" s="637"/>
      <c r="AQ61" s="637"/>
      <c r="AR61" s="637"/>
      <c r="AS61" s="637"/>
      <c r="AT61" s="637"/>
      <c r="AU61" s="637"/>
      <c r="AV61" s="637"/>
      <c r="AW61" s="637"/>
      <c r="AX61" s="637"/>
      <c r="AY61" s="637"/>
      <c r="AZ61" s="637"/>
      <c r="BA61" s="637"/>
      <c r="BB61" s="637"/>
      <c r="BC61" s="637"/>
      <c r="BD61" s="637"/>
      <c r="BE61" s="637"/>
      <c r="BF61" s="637"/>
      <c r="BG61" s="637"/>
      <c r="BH61" s="637"/>
      <c r="BI61" s="637"/>
      <c r="BJ61" s="637"/>
      <c r="BK61" s="637"/>
      <c r="BL61" s="637"/>
      <c r="BM61" s="637"/>
      <c r="BN61" s="637"/>
      <c r="BO61" s="637"/>
      <c r="BP61" s="637"/>
      <c r="BQ61" s="637"/>
      <c r="BR61" s="637"/>
      <c r="BS61" s="637"/>
    </row>
    <row r="62" spans="2:71" ht="3" customHeight="1"/>
    <row r="63" spans="2:71" ht="6" customHeight="1">
      <c r="C63" s="643" t="s">
        <v>179</v>
      </c>
      <c r="D63" s="643"/>
      <c r="E63" s="643"/>
      <c r="F63" s="643"/>
      <c r="G63" s="643"/>
      <c r="H63" s="643"/>
      <c r="I63" s="643"/>
      <c r="J63" s="643"/>
      <c r="K63" s="643"/>
      <c r="L63" s="643"/>
      <c r="M63" s="643"/>
      <c r="N63" s="643"/>
      <c r="O63" s="636" t="str">
        <f>+'INFO CLIENTE'!B31</f>
        <v>N/A</v>
      </c>
      <c r="P63" s="636"/>
      <c r="Q63" s="636"/>
      <c r="R63" s="636"/>
      <c r="S63" s="636"/>
      <c r="T63" s="636"/>
      <c r="U63" s="636"/>
      <c r="V63" s="636"/>
      <c r="W63" s="636"/>
      <c r="X63" s="636"/>
      <c r="Y63" s="636"/>
      <c r="Z63" s="636"/>
      <c r="AA63" s="636"/>
      <c r="AB63" s="636"/>
      <c r="AC63" s="636"/>
      <c r="AD63" s="636"/>
      <c r="AE63" s="636"/>
      <c r="AF63" s="636"/>
      <c r="AG63" s="636"/>
      <c r="AH63" s="636"/>
      <c r="AI63" s="636"/>
      <c r="AJ63" s="636"/>
      <c r="AK63" s="636"/>
      <c r="AL63" s="636"/>
      <c r="AM63" s="636"/>
      <c r="AN63" s="636"/>
      <c r="AO63" s="636"/>
      <c r="AP63" s="636"/>
      <c r="AQ63" s="636"/>
      <c r="AR63" s="636"/>
      <c r="AS63" s="636"/>
      <c r="AT63" s="636"/>
      <c r="AU63" s="636"/>
      <c r="AV63" s="636"/>
      <c r="AW63" s="636"/>
      <c r="AX63" s="636"/>
      <c r="AY63" s="636"/>
      <c r="AZ63" s="636"/>
      <c r="BA63" s="636"/>
      <c r="BB63" s="636"/>
      <c r="BC63" s="636"/>
      <c r="BD63" s="636"/>
      <c r="BE63" s="636"/>
      <c r="BF63" s="636"/>
      <c r="BG63" s="636"/>
      <c r="BH63" s="636"/>
      <c r="BI63" s="636"/>
      <c r="BJ63" s="636"/>
      <c r="BK63" s="636"/>
      <c r="BL63" s="636"/>
      <c r="BM63" s="636"/>
      <c r="BN63" s="636"/>
      <c r="BO63" s="636"/>
      <c r="BP63" s="636"/>
      <c r="BQ63" s="636"/>
      <c r="BR63" s="636"/>
      <c r="BS63" s="636"/>
    </row>
    <row r="64" spans="2:71" ht="6.75" customHeight="1">
      <c r="C64" s="643"/>
      <c r="D64" s="643"/>
      <c r="E64" s="643"/>
      <c r="F64" s="643"/>
      <c r="G64" s="643"/>
      <c r="H64" s="643"/>
      <c r="I64" s="643"/>
      <c r="J64" s="643"/>
      <c r="K64" s="643"/>
      <c r="L64" s="643"/>
      <c r="M64" s="643"/>
      <c r="N64" s="643"/>
      <c r="O64" s="637"/>
      <c r="P64" s="637"/>
      <c r="Q64" s="637"/>
      <c r="R64" s="637"/>
      <c r="S64" s="637"/>
      <c r="T64" s="637"/>
      <c r="U64" s="637"/>
      <c r="V64" s="637"/>
      <c r="W64" s="637"/>
      <c r="X64" s="637"/>
      <c r="Y64" s="637"/>
      <c r="Z64" s="637"/>
      <c r="AA64" s="637"/>
      <c r="AB64" s="637"/>
      <c r="AC64" s="637"/>
      <c r="AD64" s="637"/>
      <c r="AE64" s="637"/>
      <c r="AF64" s="637"/>
      <c r="AG64" s="637"/>
      <c r="AH64" s="637"/>
      <c r="AI64" s="637"/>
      <c r="AJ64" s="637"/>
      <c r="AK64" s="637"/>
      <c r="AL64" s="637"/>
      <c r="AM64" s="637"/>
      <c r="AN64" s="637"/>
      <c r="AO64" s="637"/>
      <c r="AP64" s="637"/>
      <c r="AQ64" s="637"/>
      <c r="AR64" s="637"/>
      <c r="AS64" s="637"/>
      <c r="AT64" s="637"/>
      <c r="AU64" s="637"/>
      <c r="AV64" s="637"/>
      <c r="AW64" s="637"/>
      <c r="AX64" s="637"/>
      <c r="AY64" s="637"/>
      <c r="AZ64" s="637"/>
      <c r="BA64" s="637"/>
      <c r="BB64" s="637"/>
      <c r="BC64" s="637"/>
      <c r="BD64" s="637"/>
      <c r="BE64" s="637"/>
      <c r="BF64" s="637"/>
      <c r="BG64" s="637"/>
      <c r="BH64" s="637"/>
      <c r="BI64" s="637"/>
      <c r="BJ64" s="637"/>
      <c r="BK64" s="637"/>
      <c r="BL64" s="637"/>
      <c r="BM64" s="637"/>
      <c r="BN64" s="637"/>
      <c r="BO64" s="637"/>
      <c r="BP64" s="637"/>
      <c r="BQ64" s="637"/>
      <c r="BR64" s="637"/>
      <c r="BS64" s="637"/>
    </row>
    <row r="65" spans="2:71" ht="3" customHeight="1"/>
    <row r="66" spans="2:71" ht="6" customHeight="1">
      <c r="C66" s="640" t="s">
        <v>174</v>
      </c>
      <c r="D66" s="640"/>
      <c r="E66" s="643" t="str">
        <f>+'INFO CLIENTE'!B32</f>
        <v>N/A</v>
      </c>
      <c r="F66" s="643"/>
      <c r="G66" s="643"/>
      <c r="H66" s="643"/>
      <c r="I66" s="643"/>
      <c r="J66" s="643"/>
      <c r="K66" s="643"/>
      <c r="L66" s="643"/>
      <c r="M66" s="643"/>
      <c r="N66" s="643"/>
      <c r="O66" s="640" t="s">
        <v>180</v>
      </c>
      <c r="P66" s="640"/>
      <c r="Q66" s="640"/>
      <c r="R66" s="636" t="str">
        <f>+'INFO CLIENTE'!B33</f>
        <v>N/A</v>
      </c>
      <c r="S66" s="636"/>
      <c r="T66" s="636"/>
      <c r="U66" s="636"/>
      <c r="V66" s="636"/>
      <c r="W66" s="636"/>
      <c r="X66" s="636"/>
      <c r="Y66" s="636"/>
      <c r="Z66" s="636"/>
      <c r="AA66" s="636"/>
      <c r="AB66" s="636"/>
      <c r="AC66" s="636"/>
      <c r="AD66" s="636"/>
      <c r="AE66" s="636"/>
      <c r="AF66" s="636"/>
      <c r="AG66" s="636"/>
      <c r="AH66" s="636"/>
      <c r="AI66" s="636"/>
      <c r="AJ66" s="636"/>
      <c r="AK66" s="636"/>
      <c r="AL66" s="636"/>
      <c r="AM66" s="636"/>
      <c r="AN66" s="636"/>
      <c r="AO66" s="636"/>
      <c r="AP66" s="636"/>
      <c r="AQ66" s="636"/>
      <c r="AR66" s="636"/>
      <c r="AS66" s="636"/>
      <c r="AT66" s="636"/>
      <c r="AU66" s="636"/>
      <c r="AV66" s="636"/>
      <c r="AW66" s="636"/>
      <c r="AX66" s="636"/>
      <c r="AY66" s="636"/>
      <c r="AZ66" s="636"/>
      <c r="BA66" s="636"/>
      <c r="BB66" s="636"/>
      <c r="BC66" s="636"/>
      <c r="BD66" s="636"/>
      <c r="BE66" s="636"/>
      <c r="BF66" s="636"/>
      <c r="BG66" s="636"/>
      <c r="BH66" s="636"/>
      <c r="BI66" s="636"/>
      <c r="BJ66" s="636"/>
      <c r="BK66" s="636"/>
      <c r="BL66" s="636"/>
      <c r="BM66" s="636"/>
      <c r="BN66" s="636"/>
      <c r="BO66" s="636"/>
      <c r="BP66" s="636"/>
      <c r="BQ66" s="636"/>
      <c r="BR66" s="636"/>
      <c r="BS66" s="636"/>
    </row>
    <row r="67" spans="2:71" ht="6" customHeight="1">
      <c r="C67" s="640"/>
      <c r="D67" s="640"/>
      <c r="E67" s="652"/>
      <c r="F67" s="652"/>
      <c r="G67" s="652"/>
      <c r="H67" s="652"/>
      <c r="I67" s="652"/>
      <c r="J67" s="652"/>
      <c r="K67" s="652"/>
      <c r="L67" s="652"/>
      <c r="M67" s="652"/>
      <c r="N67" s="652"/>
      <c r="O67" s="640"/>
      <c r="P67" s="640"/>
      <c r="Q67" s="640"/>
      <c r="R67" s="637"/>
      <c r="S67" s="637"/>
      <c r="T67" s="637"/>
      <c r="U67" s="637"/>
      <c r="V67" s="637"/>
      <c r="W67" s="637"/>
      <c r="X67" s="637"/>
      <c r="Y67" s="637"/>
      <c r="Z67" s="637"/>
      <c r="AA67" s="637"/>
      <c r="AB67" s="637"/>
      <c r="AC67" s="637"/>
      <c r="AD67" s="637"/>
      <c r="AE67" s="637"/>
      <c r="AF67" s="637"/>
      <c r="AG67" s="637"/>
      <c r="AH67" s="637"/>
      <c r="AI67" s="637"/>
      <c r="AJ67" s="637"/>
      <c r="AK67" s="637"/>
      <c r="AL67" s="637"/>
      <c r="AM67" s="637"/>
      <c r="AN67" s="637"/>
      <c r="AO67" s="637"/>
      <c r="AP67" s="637"/>
      <c r="AQ67" s="637"/>
      <c r="AR67" s="637"/>
      <c r="AS67" s="637"/>
      <c r="AT67" s="637"/>
      <c r="AU67" s="637"/>
      <c r="AV67" s="637"/>
      <c r="AW67" s="637"/>
      <c r="AX67" s="637"/>
      <c r="AY67" s="637"/>
      <c r="AZ67" s="637"/>
      <c r="BA67" s="637"/>
      <c r="BB67" s="637"/>
      <c r="BC67" s="637"/>
      <c r="BD67" s="637"/>
      <c r="BE67" s="637"/>
      <c r="BF67" s="637"/>
      <c r="BG67" s="637"/>
      <c r="BH67" s="637"/>
      <c r="BI67" s="637"/>
      <c r="BJ67" s="637"/>
      <c r="BK67" s="637"/>
      <c r="BL67" s="637"/>
      <c r="BM67" s="637"/>
      <c r="BN67" s="637"/>
      <c r="BO67" s="637"/>
      <c r="BP67" s="637"/>
      <c r="BQ67" s="637"/>
      <c r="BR67" s="637"/>
      <c r="BS67" s="637"/>
    </row>
    <row r="68" spans="2:71" ht="3.75" customHeight="1">
      <c r="C68" s="415"/>
      <c r="D68" s="415"/>
      <c r="E68" s="415"/>
      <c r="F68" s="415"/>
      <c r="G68" s="415"/>
      <c r="H68" s="415"/>
      <c r="I68" s="415"/>
      <c r="J68" s="415"/>
      <c r="K68" s="415"/>
      <c r="L68" s="415"/>
      <c r="M68" s="415"/>
      <c r="N68" s="415"/>
      <c r="O68" s="415"/>
      <c r="P68" s="415"/>
      <c r="Q68" s="415"/>
      <c r="R68" s="415"/>
      <c r="S68" s="415"/>
      <c r="T68" s="415"/>
      <c r="U68" s="415"/>
      <c r="V68" s="415"/>
      <c r="W68" s="415"/>
      <c r="X68" s="415"/>
      <c r="Y68" s="416"/>
      <c r="Z68" s="416"/>
      <c r="AA68" s="416"/>
      <c r="AB68" s="416"/>
      <c r="AC68" s="416"/>
      <c r="AD68" s="415"/>
      <c r="AE68" s="415"/>
      <c r="AF68" s="415"/>
      <c r="AG68" s="415"/>
      <c r="AH68" s="415"/>
      <c r="AI68" s="415"/>
      <c r="AJ68" s="415"/>
      <c r="AK68" s="415"/>
      <c r="AL68" s="415"/>
      <c r="AM68" s="415"/>
      <c r="AN68" s="415"/>
      <c r="AO68" s="415"/>
      <c r="AP68" s="415"/>
      <c r="AQ68" s="415"/>
      <c r="AR68" s="415"/>
      <c r="AS68" s="415"/>
      <c r="AT68" s="415"/>
      <c r="AU68" s="415"/>
      <c r="AV68" s="415"/>
      <c r="AW68" s="416"/>
      <c r="AX68" s="416"/>
      <c r="AY68" s="416"/>
      <c r="AZ68" s="416"/>
      <c r="BA68" s="416"/>
      <c r="BB68" s="416"/>
      <c r="BC68" s="415"/>
      <c r="BD68" s="415"/>
      <c r="BE68" s="415"/>
      <c r="BF68" s="415"/>
      <c r="BG68" s="415"/>
      <c r="BH68" s="415"/>
      <c r="BI68" s="415"/>
      <c r="BJ68" s="415"/>
      <c r="BK68" s="415"/>
      <c r="BL68" s="415"/>
      <c r="BM68" s="415"/>
      <c r="BN68" s="415"/>
      <c r="BO68" s="415"/>
      <c r="BP68" s="415"/>
      <c r="BQ68" s="415"/>
      <c r="BR68" s="415"/>
      <c r="BS68" s="415"/>
    </row>
    <row r="69" spans="2:71" ht="4.5" customHeight="1">
      <c r="C69" s="644" t="s">
        <v>181</v>
      </c>
      <c r="D69" s="644"/>
      <c r="E69" s="644"/>
      <c r="F69" s="644"/>
      <c r="G69" s="644"/>
      <c r="H69" s="644"/>
      <c r="I69" s="644"/>
      <c r="J69" s="644"/>
      <c r="K69" s="644"/>
      <c r="L69" s="640" t="s">
        <v>149</v>
      </c>
      <c r="M69" s="640"/>
      <c r="N69" s="640"/>
      <c r="O69" s="640"/>
      <c r="P69" s="640"/>
      <c r="Q69" s="640"/>
      <c r="R69" s="636" t="str">
        <f>+'INFO CLIENTE'!B36</f>
        <v>N/A</v>
      </c>
      <c r="S69" s="636"/>
      <c r="T69" s="636"/>
      <c r="U69" s="636"/>
      <c r="V69" s="636"/>
      <c r="W69" s="636"/>
      <c r="X69" s="636"/>
      <c r="Y69" s="636"/>
      <c r="Z69" s="636"/>
      <c r="AA69" s="636"/>
      <c r="AB69" s="636"/>
      <c r="AC69" s="636"/>
      <c r="AD69" s="636"/>
      <c r="AE69" s="636"/>
      <c r="AF69" s="636"/>
      <c r="AG69" s="636"/>
      <c r="AH69" s="636"/>
      <c r="AI69" s="636"/>
      <c r="AJ69" s="636"/>
      <c r="AK69" s="636"/>
      <c r="AL69" s="636"/>
      <c r="AM69" s="636"/>
      <c r="AN69" s="636"/>
      <c r="AO69" s="640" t="s">
        <v>150</v>
      </c>
      <c r="AP69" s="640"/>
      <c r="AQ69" s="640"/>
      <c r="AR69" s="640"/>
      <c r="AS69" s="640"/>
      <c r="AT69" s="640"/>
      <c r="AU69" s="636" t="str">
        <f>+'INFO CLIENTE'!B37</f>
        <v>N/A</v>
      </c>
      <c r="AV69" s="636"/>
      <c r="AW69" s="636"/>
      <c r="AX69" s="636"/>
      <c r="AY69" s="636"/>
      <c r="AZ69" s="636"/>
      <c r="BA69" s="636"/>
      <c r="BB69" s="636"/>
      <c r="BC69" s="636"/>
      <c r="BD69" s="636"/>
      <c r="BE69" s="636"/>
      <c r="BF69" s="636"/>
      <c r="BG69" s="636"/>
      <c r="BH69" s="636"/>
      <c r="BI69" s="636"/>
      <c r="BJ69" s="636"/>
      <c r="BK69" s="636"/>
      <c r="BL69" s="636"/>
      <c r="BM69" s="636"/>
      <c r="BN69" s="636"/>
      <c r="BO69" s="636"/>
      <c r="BP69" s="636"/>
      <c r="BQ69" s="636"/>
      <c r="BR69" s="636"/>
      <c r="BS69" s="636"/>
    </row>
    <row r="70" spans="2:71" ht="4.5" customHeight="1">
      <c r="C70" s="644"/>
      <c r="D70" s="644"/>
      <c r="E70" s="644"/>
      <c r="F70" s="644"/>
      <c r="G70" s="644"/>
      <c r="H70" s="644"/>
      <c r="I70" s="644"/>
      <c r="J70" s="644"/>
      <c r="K70" s="644"/>
      <c r="L70" s="640"/>
      <c r="M70" s="640"/>
      <c r="N70" s="640"/>
      <c r="O70" s="640"/>
      <c r="P70" s="640"/>
      <c r="Q70" s="640"/>
      <c r="R70" s="637"/>
      <c r="S70" s="637"/>
      <c r="T70" s="637"/>
      <c r="U70" s="637"/>
      <c r="V70" s="637"/>
      <c r="W70" s="637"/>
      <c r="X70" s="637"/>
      <c r="Y70" s="637"/>
      <c r="Z70" s="637"/>
      <c r="AA70" s="637"/>
      <c r="AB70" s="637"/>
      <c r="AC70" s="637"/>
      <c r="AD70" s="637"/>
      <c r="AE70" s="637"/>
      <c r="AF70" s="637"/>
      <c r="AG70" s="637"/>
      <c r="AH70" s="637"/>
      <c r="AI70" s="637"/>
      <c r="AJ70" s="637"/>
      <c r="AK70" s="637"/>
      <c r="AL70" s="637"/>
      <c r="AM70" s="637"/>
      <c r="AN70" s="637"/>
      <c r="AO70" s="640"/>
      <c r="AP70" s="640"/>
      <c r="AQ70" s="640"/>
      <c r="AR70" s="640"/>
      <c r="AS70" s="640"/>
      <c r="AT70" s="640"/>
      <c r="AU70" s="637"/>
      <c r="AV70" s="637"/>
      <c r="AW70" s="637"/>
      <c r="AX70" s="637"/>
      <c r="AY70" s="637"/>
      <c r="AZ70" s="637"/>
      <c r="BA70" s="637"/>
      <c r="BB70" s="637"/>
      <c r="BC70" s="637"/>
      <c r="BD70" s="637"/>
      <c r="BE70" s="637"/>
      <c r="BF70" s="637"/>
      <c r="BG70" s="637"/>
      <c r="BH70" s="637"/>
      <c r="BI70" s="637"/>
      <c r="BJ70" s="637"/>
      <c r="BK70" s="637"/>
      <c r="BL70" s="637"/>
      <c r="BM70" s="637"/>
      <c r="BN70" s="637"/>
      <c r="BO70" s="637"/>
      <c r="BP70" s="637"/>
      <c r="BQ70" s="637"/>
      <c r="BR70" s="637"/>
      <c r="BS70" s="637"/>
    </row>
    <row r="71" spans="2:71" ht="3" customHeight="1">
      <c r="C71" s="415"/>
      <c r="D71" s="415"/>
      <c r="E71" s="415"/>
      <c r="F71" s="415"/>
      <c r="G71" s="415"/>
      <c r="H71" s="415"/>
      <c r="I71" s="415"/>
      <c r="J71" s="416"/>
      <c r="K71" s="416"/>
      <c r="L71" s="416"/>
      <c r="M71" s="416"/>
      <c r="N71" s="416"/>
      <c r="O71" s="416"/>
      <c r="P71" s="416"/>
      <c r="Q71" s="416"/>
      <c r="R71" s="416"/>
      <c r="S71" s="416"/>
      <c r="T71" s="416"/>
      <c r="U71" s="416"/>
      <c r="V71" s="416"/>
      <c r="W71" s="416"/>
      <c r="X71" s="415"/>
      <c r="Y71" s="415"/>
      <c r="Z71" s="415"/>
      <c r="AA71" s="415"/>
      <c r="AB71" s="415"/>
      <c r="AC71" s="415"/>
      <c r="AD71" s="415"/>
      <c r="AE71" s="416"/>
      <c r="AF71" s="416"/>
      <c r="AG71" s="416"/>
      <c r="AH71" s="416"/>
      <c r="AI71" s="416"/>
      <c r="AJ71" s="416"/>
      <c r="AK71" s="416"/>
      <c r="AL71" s="416"/>
      <c r="AM71" s="416"/>
      <c r="AN71" s="416"/>
      <c r="AO71" s="416"/>
      <c r="AP71" s="416"/>
      <c r="AQ71" s="416"/>
      <c r="AR71" s="416"/>
      <c r="AS71" s="416"/>
      <c r="AT71" s="416"/>
      <c r="AU71" s="416"/>
      <c r="AV71" s="416"/>
      <c r="AW71" s="416"/>
      <c r="AX71" s="416"/>
      <c r="AY71" s="416"/>
      <c r="AZ71" s="416"/>
      <c r="BA71" s="416"/>
      <c r="BB71" s="416"/>
      <c r="BC71" s="416"/>
      <c r="BD71" s="416"/>
      <c r="BE71" s="416"/>
      <c r="BF71" s="416"/>
      <c r="BG71" s="416"/>
      <c r="BH71" s="416"/>
      <c r="BI71" s="416"/>
      <c r="BJ71" s="416"/>
      <c r="BK71" s="416"/>
      <c r="BL71" s="416"/>
      <c r="BM71" s="416"/>
      <c r="BN71" s="416"/>
      <c r="BO71" s="416"/>
      <c r="BP71" s="416"/>
      <c r="BQ71" s="416"/>
      <c r="BR71" s="416"/>
      <c r="BS71" s="416"/>
    </row>
    <row r="72" spans="2:71" ht="6" customHeight="1">
      <c r="C72" s="640" t="s">
        <v>151</v>
      </c>
      <c r="D72" s="640"/>
      <c r="E72" s="640"/>
      <c r="F72" s="640"/>
      <c r="G72" s="640"/>
      <c r="H72" s="640"/>
      <c r="I72" s="636" t="str">
        <f>+'INFO CLIENTE'!B34</f>
        <v>N/A</v>
      </c>
      <c r="J72" s="636"/>
      <c r="K72" s="636"/>
      <c r="L72" s="636"/>
      <c r="M72" s="636"/>
      <c r="N72" s="636"/>
      <c r="O72" s="636"/>
      <c r="P72" s="636"/>
      <c r="Q72" s="636"/>
      <c r="R72" s="636"/>
      <c r="S72" s="636"/>
      <c r="T72" s="636"/>
      <c r="U72" s="636"/>
      <c r="V72" s="636"/>
      <c r="W72" s="636"/>
      <c r="X72" s="636"/>
      <c r="Y72" s="636"/>
      <c r="Z72" s="636"/>
      <c r="AA72" s="636"/>
      <c r="AB72" s="636"/>
      <c r="AC72" s="636"/>
      <c r="AD72" s="636"/>
      <c r="AE72" s="636"/>
      <c r="AF72" s="636"/>
      <c r="AG72" s="636"/>
      <c r="AH72" s="636"/>
      <c r="AI72" s="636"/>
      <c r="AJ72" s="636"/>
      <c r="AK72" s="640" t="s">
        <v>152</v>
      </c>
      <c r="AL72" s="640"/>
      <c r="AM72" s="640"/>
      <c r="AN72" s="640"/>
      <c r="AO72" s="640"/>
      <c r="AP72" s="640"/>
      <c r="AQ72" s="636" t="str">
        <f>+'INFO CLIENTE'!B35</f>
        <v>N/A</v>
      </c>
      <c r="AR72" s="636"/>
      <c r="AS72" s="636"/>
      <c r="AT72" s="636"/>
      <c r="AU72" s="636"/>
      <c r="AV72" s="636"/>
      <c r="AW72" s="636"/>
      <c r="AX72" s="636"/>
      <c r="AY72" s="636"/>
      <c r="AZ72" s="636"/>
      <c r="BA72" s="636"/>
      <c r="BB72" s="636"/>
      <c r="BC72" s="636"/>
      <c r="BD72" s="636"/>
      <c r="BE72" s="636"/>
      <c r="BF72" s="636"/>
      <c r="BG72" s="636"/>
      <c r="BH72" s="636"/>
      <c r="BI72" s="643" t="s">
        <v>153</v>
      </c>
      <c r="BJ72" s="643"/>
      <c r="BK72" s="643"/>
    </row>
    <row r="73" spans="2:71" ht="6" customHeight="1">
      <c r="C73" s="640"/>
      <c r="D73" s="640"/>
      <c r="E73" s="640"/>
      <c r="F73" s="640"/>
      <c r="G73" s="640"/>
      <c r="H73" s="640"/>
      <c r="I73" s="637"/>
      <c r="J73" s="637"/>
      <c r="K73" s="637"/>
      <c r="L73" s="637"/>
      <c r="M73" s="637"/>
      <c r="N73" s="637"/>
      <c r="O73" s="637"/>
      <c r="P73" s="637"/>
      <c r="Q73" s="637"/>
      <c r="R73" s="637"/>
      <c r="S73" s="637"/>
      <c r="T73" s="637"/>
      <c r="U73" s="637"/>
      <c r="V73" s="637"/>
      <c r="W73" s="637"/>
      <c r="X73" s="637"/>
      <c r="Y73" s="637"/>
      <c r="Z73" s="637"/>
      <c r="AA73" s="637"/>
      <c r="AB73" s="637"/>
      <c r="AC73" s="637"/>
      <c r="AD73" s="637"/>
      <c r="AE73" s="637"/>
      <c r="AF73" s="637"/>
      <c r="AG73" s="637"/>
      <c r="AH73" s="637"/>
      <c r="AI73" s="637"/>
      <c r="AJ73" s="637"/>
      <c r="AK73" s="640"/>
      <c r="AL73" s="640"/>
      <c r="AM73" s="640"/>
      <c r="AN73" s="640"/>
      <c r="AO73" s="640"/>
      <c r="AP73" s="640"/>
      <c r="AQ73" s="637"/>
      <c r="AR73" s="637"/>
      <c r="AS73" s="637"/>
      <c r="AT73" s="637"/>
      <c r="AU73" s="637"/>
      <c r="AV73" s="637"/>
      <c r="AW73" s="637"/>
      <c r="AX73" s="637"/>
      <c r="AY73" s="637"/>
      <c r="AZ73" s="637"/>
      <c r="BA73" s="637"/>
      <c r="BB73" s="637"/>
      <c r="BC73" s="637"/>
      <c r="BD73" s="637"/>
      <c r="BE73" s="637"/>
      <c r="BF73" s="637"/>
      <c r="BG73" s="637"/>
      <c r="BH73" s="637"/>
      <c r="BI73" s="643"/>
      <c r="BJ73" s="643"/>
      <c r="BK73" s="643"/>
    </row>
    <row r="74" spans="2:71" ht="3.75" customHeight="1"/>
    <row r="75" spans="2:71" ht="6" customHeight="1">
      <c r="C75" s="640" t="s">
        <v>182</v>
      </c>
      <c r="D75" s="640"/>
      <c r="E75" s="640"/>
      <c r="F75" s="640"/>
      <c r="G75" s="640"/>
      <c r="H75" s="640"/>
      <c r="I75" s="640"/>
      <c r="J75" s="640"/>
      <c r="K75" s="647" t="str">
        <f>+'INFO CLIENTE'!B38</f>
        <v>N/A</v>
      </c>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7"/>
      <c r="AI75" s="647"/>
      <c r="AJ75" s="647"/>
      <c r="AK75" s="647"/>
      <c r="AL75" s="647"/>
      <c r="AM75" s="647"/>
      <c r="AN75" s="647"/>
      <c r="AO75" s="647"/>
      <c r="AP75" s="647"/>
      <c r="AQ75" s="647"/>
      <c r="AR75" s="647"/>
      <c r="AS75" s="647"/>
      <c r="AT75" s="647"/>
      <c r="AU75" s="647"/>
      <c r="AV75" s="647"/>
      <c r="AW75" s="647"/>
      <c r="AX75" s="647"/>
      <c r="AY75" s="647"/>
      <c r="AZ75" s="643" t="s">
        <v>174</v>
      </c>
      <c r="BA75" s="643"/>
      <c r="BB75" s="643"/>
      <c r="BC75" s="643" t="str">
        <f>+'INFO CLIENTE'!B39</f>
        <v>N/A</v>
      </c>
      <c r="BD75" s="643"/>
      <c r="BE75" s="643"/>
      <c r="BF75" s="643"/>
      <c r="BG75" s="643"/>
      <c r="BH75" s="643"/>
      <c r="BI75" s="643"/>
      <c r="BJ75" s="643"/>
      <c r="BK75" s="643"/>
      <c r="BL75" s="643"/>
      <c r="BM75" s="643"/>
      <c r="BN75" s="643"/>
      <c r="BO75" s="643"/>
      <c r="BP75" s="643"/>
      <c r="BQ75" s="643"/>
      <c r="BR75" s="643"/>
      <c r="BS75" s="643"/>
    </row>
    <row r="76" spans="2:71" ht="6.75" customHeight="1">
      <c r="C76" s="640"/>
      <c r="D76" s="640"/>
      <c r="E76" s="640"/>
      <c r="F76" s="640"/>
      <c r="G76" s="640"/>
      <c r="H76" s="640"/>
      <c r="I76" s="640"/>
      <c r="J76" s="640"/>
      <c r="K76" s="648"/>
      <c r="L76" s="648"/>
      <c r="M76" s="648"/>
      <c r="N76" s="648"/>
      <c r="O76" s="648"/>
      <c r="P76" s="648"/>
      <c r="Q76" s="648"/>
      <c r="R76" s="648"/>
      <c r="S76" s="648"/>
      <c r="T76" s="648"/>
      <c r="U76" s="648"/>
      <c r="V76" s="648"/>
      <c r="W76" s="648"/>
      <c r="X76" s="648"/>
      <c r="Y76" s="648"/>
      <c r="Z76" s="648"/>
      <c r="AA76" s="648"/>
      <c r="AB76" s="648"/>
      <c r="AC76" s="648"/>
      <c r="AD76" s="648"/>
      <c r="AE76" s="648"/>
      <c r="AF76" s="648"/>
      <c r="AG76" s="648"/>
      <c r="AH76" s="648"/>
      <c r="AI76" s="648"/>
      <c r="AJ76" s="648"/>
      <c r="AK76" s="648"/>
      <c r="AL76" s="648"/>
      <c r="AM76" s="648"/>
      <c r="AN76" s="648"/>
      <c r="AO76" s="648"/>
      <c r="AP76" s="648"/>
      <c r="AQ76" s="648"/>
      <c r="AR76" s="648"/>
      <c r="AS76" s="648"/>
      <c r="AT76" s="648"/>
      <c r="AU76" s="648"/>
      <c r="AV76" s="648"/>
      <c r="AW76" s="648"/>
      <c r="AX76" s="648"/>
      <c r="AY76" s="648"/>
      <c r="AZ76" s="643"/>
      <c r="BA76" s="643"/>
      <c r="BB76" s="643"/>
      <c r="BC76" s="652"/>
      <c r="BD76" s="652"/>
      <c r="BE76" s="652"/>
      <c r="BF76" s="652"/>
      <c r="BG76" s="652"/>
      <c r="BH76" s="652"/>
      <c r="BI76" s="652"/>
      <c r="BJ76" s="652"/>
      <c r="BK76" s="652"/>
      <c r="BL76" s="652"/>
      <c r="BM76" s="652"/>
      <c r="BN76" s="652"/>
      <c r="BO76" s="652"/>
      <c r="BP76" s="652"/>
      <c r="BQ76" s="652"/>
      <c r="BR76" s="652"/>
      <c r="BS76" s="652"/>
    </row>
    <row r="77" spans="2:71" ht="11.25" customHeight="1">
      <c r="C77" s="415"/>
      <c r="D77" s="415"/>
      <c r="E77" s="415"/>
      <c r="F77" s="415"/>
      <c r="G77" s="415"/>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5"/>
      <c r="AY77" s="415"/>
      <c r="AZ77" s="416"/>
      <c r="BA77" s="416"/>
      <c r="BB77" s="416"/>
      <c r="BC77" s="415"/>
      <c r="BD77" s="415"/>
      <c r="BE77" s="415"/>
      <c r="BF77" s="415"/>
      <c r="BG77" s="415"/>
      <c r="BH77" s="415"/>
      <c r="BI77" s="415"/>
      <c r="BJ77" s="415"/>
      <c r="BK77" s="415"/>
      <c r="BL77" s="415"/>
      <c r="BM77" s="415"/>
      <c r="BN77" s="415"/>
      <c r="BO77" s="415"/>
      <c r="BP77" s="415"/>
      <c r="BQ77" s="415"/>
      <c r="BR77" s="415"/>
      <c r="BS77" s="415"/>
    </row>
    <row r="78" spans="2:71" ht="3.75" customHeight="1">
      <c r="B78" s="638" t="s">
        <v>183</v>
      </c>
      <c r="C78" s="638"/>
      <c r="D78" s="638"/>
      <c r="E78" s="638"/>
      <c r="F78" s="638"/>
      <c r="G78" s="638"/>
      <c r="H78" s="638"/>
      <c r="I78" s="638"/>
      <c r="J78" s="638"/>
      <c r="K78" s="638"/>
      <c r="L78" s="638"/>
      <c r="M78" s="638"/>
      <c r="N78" s="638"/>
      <c r="O78" s="638"/>
      <c r="P78" s="638"/>
      <c r="Q78" s="638"/>
      <c r="R78" s="638"/>
      <c r="S78" s="638"/>
      <c r="T78" s="638"/>
      <c r="U78" s="638"/>
      <c r="V78" s="638"/>
      <c r="W78" s="638"/>
      <c r="X78" s="638"/>
      <c r="Y78" s="638"/>
      <c r="Z78" s="638"/>
      <c r="AA78" s="638"/>
      <c r="AB78" s="638"/>
      <c r="AC78" s="638"/>
      <c r="AD78" s="638"/>
      <c r="AE78" s="638"/>
      <c r="AF78" s="638"/>
      <c r="AG78" s="638"/>
      <c r="AH78" s="638"/>
      <c r="AI78" s="638"/>
      <c r="AJ78" s="638"/>
      <c r="AK78" s="638"/>
      <c r="AL78" s="638"/>
      <c r="AM78" s="638"/>
      <c r="AN78" s="638"/>
      <c r="AO78" s="638"/>
      <c r="AP78" s="638"/>
      <c r="AQ78" s="638"/>
      <c r="AR78" s="638"/>
      <c r="AS78" s="638"/>
      <c r="AT78" s="638"/>
      <c r="AU78" s="638"/>
      <c r="AV78" s="638"/>
      <c r="AW78" s="638"/>
      <c r="AX78" s="638"/>
      <c r="AY78" s="638"/>
      <c r="AZ78" s="638"/>
      <c r="BA78" s="638"/>
      <c r="BB78" s="638"/>
      <c r="BC78" s="638"/>
      <c r="BD78" s="638"/>
      <c r="BE78" s="638"/>
      <c r="BF78" s="638"/>
      <c r="BG78" s="638"/>
      <c r="BH78" s="638"/>
      <c r="BI78" s="638"/>
      <c r="BJ78" s="638"/>
      <c r="BK78" s="638"/>
      <c r="BL78" s="638"/>
      <c r="BM78" s="638"/>
      <c r="BN78" s="638"/>
      <c r="BO78" s="638"/>
      <c r="BP78" s="638"/>
      <c r="BQ78" s="638"/>
      <c r="BR78" s="638"/>
      <c r="BS78" s="638"/>
    </row>
    <row r="79" spans="2:71" ht="3.75" customHeight="1">
      <c r="B79" s="638"/>
      <c r="C79" s="638"/>
      <c r="D79" s="638"/>
      <c r="E79" s="638"/>
      <c r="F79" s="638"/>
      <c r="G79" s="638"/>
      <c r="H79" s="638"/>
      <c r="I79" s="638"/>
      <c r="J79" s="638"/>
      <c r="K79" s="638"/>
      <c r="L79" s="638"/>
      <c r="M79" s="638"/>
      <c r="N79" s="638"/>
      <c r="O79" s="638"/>
      <c r="P79" s="638"/>
      <c r="Q79" s="638"/>
      <c r="R79" s="638"/>
      <c r="S79" s="638"/>
      <c r="T79" s="638"/>
      <c r="U79" s="638"/>
      <c r="V79" s="638"/>
      <c r="W79" s="638"/>
      <c r="X79" s="638"/>
      <c r="Y79" s="638"/>
      <c r="Z79" s="638"/>
      <c r="AA79" s="638"/>
      <c r="AB79" s="638"/>
      <c r="AC79" s="638"/>
      <c r="AD79" s="638"/>
      <c r="AE79" s="638"/>
      <c r="AF79" s="638"/>
      <c r="AG79" s="638"/>
      <c r="AH79" s="638"/>
      <c r="AI79" s="638"/>
      <c r="AJ79" s="638"/>
      <c r="AK79" s="638"/>
      <c r="AL79" s="638"/>
      <c r="AM79" s="638"/>
      <c r="AN79" s="638"/>
      <c r="AO79" s="638"/>
      <c r="AP79" s="638"/>
      <c r="AQ79" s="638"/>
      <c r="AR79" s="638"/>
      <c r="AS79" s="638"/>
      <c r="AT79" s="638"/>
      <c r="AU79" s="638"/>
      <c r="AV79" s="638"/>
      <c r="AW79" s="638"/>
      <c r="AX79" s="638"/>
      <c r="AY79" s="638"/>
      <c r="AZ79" s="638"/>
      <c r="BA79" s="638"/>
      <c r="BB79" s="638"/>
      <c r="BC79" s="638"/>
      <c r="BD79" s="638"/>
      <c r="BE79" s="638"/>
      <c r="BF79" s="638"/>
      <c r="BG79" s="638"/>
      <c r="BH79" s="638"/>
      <c r="BI79" s="638"/>
      <c r="BJ79" s="638"/>
      <c r="BK79" s="638"/>
      <c r="BL79" s="638"/>
      <c r="BM79" s="638"/>
      <c r="BN79" s="638"/>
      <c r="BO79" s="638"/>
      <c r="BP79" s="638"/>
      <c r="BQ79" s="638"/>
      <c r="BR79" s="638"/>
      <c r="BS79" s="638"/>
    </row>
    <row r="80" spans="2:71" ht="7.5" customHeight="1">
      <c r="B80" s="638"/>
      <c r="C80" s="638"/>
      <c r="D80" s="638"/>
      <c r="E80" s="638"/>
      <c r="F80" s="638"/>
      <c r="G80" s="638"/>
      <c r="H80" s="638"/>
      <c r="I80" s="638"/>
      <c r="J80" s="638"/>
      <c r="K80" s="638"/>
      <c r="L80" s="638"/>
      <c r="M80" s="638"/>
      <c r="N80" s="638"/>
      <c r="O80" s="638"/>
      <c r="P80" s="638"/>
      <c r="Q80" s="638"/>
      <c r="R80" s="638"/>
      <c r="S80" s="638"/>
      <c r="T80" s="638"/>
      <c r="U80" s="638"/>
      <c r="V80" s="638"/>
      <c r="W80" s="638"/>
      <c r="X80" s="638"/>
      <c r="Y80" s="638"/>
      <c r="Z80" s="638"/>
      <c r="AA80" s="638"/>
      <c r="AB80" s="638"/>
      <c r="AC80" s="638"/>
      <c r="AD80" s="638"/>
      <c r="AE80" s="638"/>
      <c r="AF80" s="638"/>
      <c r="AG80" s="638"/>
      <c r="AH80" s="638"/>
      <c r="AI80" s="638"/>
      <c r="AJ80" s="638"/>
      <c r="AK80" s="638"/>
      <c r="AL80" s="638"/>
      <c r="AM80" s="638"/>
      <c r="AN80" s="638"/>
      <c r="AO80" s="638"/>
      <c r="AP80" s="638"/>
      <c r="AQ80" s="638"/>
      <c r="AR80" s="638"/>
      <c r="AS80" s="638"/>
      <c r="AT80" s="638"/>
      <c r="AU80" s="638"/>
      <c r="AV80" s="638"/>
      <c r="AW80" s="638"/>
      <c r="AX80" s="638"/>
      <c r="AY80" s="638"/>
      <c r="AZ80" s="638"/>
      <c r="BA80" s="638"/>
      <c r="BB80" s="638"/>
      <c r="BC80" s="638"/>
      <c r="BD80" s="638"/>
      <c r="BE80" s="638"/>
      <c r="BF80" s="638"/>
      <c r="BG80" s="638"/>
      <c r="BH80" s="638"/>
      <c r="BI80" s="638"/>
      <c r="BJ80" s="638"/>
      <c r="BK80" s="638"/>
      <c r="BL80" s="638"/>
      <c r="BM80" s="638"/>
      <c r="BN80" s="638"/>
      <c r="BO80" s="638"/>
      <c r="BP80" s="638"/>
      <c r="BQ80" s="638"/>
      <c r="BR80" s="638"/>
      <c r="BS80" s="638"/>
    </row>
    <row r="81" spans="3:71" ht="3.75" customHeight="1">
      <c r="C81" s="338"/>
      <c r="D81" s="338"/>
      <c r="E81" s="338"/>
      <c r="F81" s="338"/>
      <c r="G81" s="338"/>
      <c r="H81" s="338"/>
      <c r="I81" s="338"/>
      <c r="J81" s="338"/>
      <c r="K81" s="338"/>
      <c r="L81" s="338"/>
      <c r="M81" s="338"/>
      <c r="N81" s="338"/>
      <c r="O81" s="338"/>
    </row>
    <row r="82" spans="3:71" ht="6.75" customHeight="1">
      <c r="C82" s="653" t="s">
        <v>184</v>
      </c>
      <c r="D82" s="653"/>
      <c r="E82" s="653"/>
      <c r="F82" s="653"/>
      <c r="G82" s="653"/>
      <c r="H82" s="653"/>
      <c r="I82" s="653"/>
      <c r="J82" s="653"/>
      <c r="K82" s="653"/>
      <c r="L82" s="653"/>
      <c r="M82" s="655" t="s">
        <v>146</v>
      </c>
      <c r="N82" s="655"/>
      <c r="O82" s="655"/>
      <c r="P82" s="655"/>
      <c r="Q82" s="655"/>
      <c r="R82" s="655"/>
      <c r="S82" s="655"/>
      <c r="T82" s="655"/>
      <c r="U82" s="655"/>
      <c r="V82" s="655"/>
      <c r="W82" s="655"/>
      <c r="X82" s="655"/>
      <c r="Y82" s="655"/>
      <c r="Z82" s="655"/>
      <c r="AA82" s="655"/>
      <c r="AB82" s="655"/>
      <c r="AC82" s="656" t="str">
        <f>+'INFO CLIENTE'!B48</f>
        <v>N/A</v>
      </c>
      <c r="AD82" s="656"/>
      <c r="AE82" s="656"/>
      <c r="AF82" s="656"/>
      <c r="AG82" s="656"/>
      <c r="AH82" s="656"/>
      <c r="AI82" s="656"/>
      <c r="AJ82" s="656"/>
      <c r="AK82" s="656"/>
      <c r="AL82" s="656"/>
      <c r="AM82" s="656"/>
      <c r="AN82" s="656"/>
      <c r="AO82" s="656"/>
      <c r="AP82" s="656"/>
      <c r="AQ82" s="656"/>
      <c r="AR82" s="656"/>
      <c r="AS82" s="656"/>
      <c r="AT82" s="656"/>
      <c r="AU82" s="656"/>
      <c r="AV82" s="656"/>
      <c r="AW82" s="656"/>
      <c r="AX82" s="656"/>
      <c r="AY82" s="656"/>
      <c r="AZ82" s="656"/>
      <c r="BA82" s="656"/>
      <c r="BB82" s="656"/>
      <c r="BC82" s="656"/>
      <c r="BD82" s="656"/>
      <c r="BE82" s="656"/>
      <c r="BF82" s="656"/>
      <c r="BG82" s="656"/>
      <c r="BH82" s="656"/>
      <c r="BI82" s="656"/>
      <c r="BJ82" s="656"/>
      <c r="BK82" s="656"/>
      <c r="BL82" s="656"/>
      <c r="BM82" s="656"/>
      <c r="BN82" s="656"/>
      <c r="BO82" s="656"/>
      <c r="BP82" s="656"/>
      <c r="BQ82" s="656"/>
      <c r="BR82" s="656"/>
      <c r="BS82" s="656"/>
    </row>
    <row r="83" spans="3:71" ht="6.75" customHeight="1">
      <c r="C83" s="653"/>
      <c r="D83" s="653"/>
      <c r="E83" s="653"/>
      <c r="F83" s="653"/>
      <c r="G83" s="653"/>
      <c r="H83" s="653"/>
      <c r="I83" s="653"/>
      <c r="J83" s="653"/>
      <c r="K83" s="653"/>
      <c r="L83" s="653"/>
      <c r="M83" s="655"/>
      <c r="N83" s="655"/>
      <c r="O83" s="655"/>
      <c r="P83" s="655"/>
      <c r="Q83" s="655"/>
      <c r="R83" s="655"/>
      <c r="S83" s="655"/>
      <c r="T83" s="655"/>
      <c r="U83" s="655"/>
      <c r="V83" s="655"/>
      <c r="W83" s="655"/>
      <c r="X83" s="655"/>
      <c r="Y83" s="655"/>
      <c r="Z83" s="655"/>
      <c r="AA83" s="655"/>
      <c r="AB83" s="655"/>
      <c r="AC83" s="657"/>
      <c r="AD83" s="657"/>
      <c r="AE83" s="657"/>
      <c r="AF83" s="657"/>
      <c r="AG83" s="657"/>
      <c r="AH83" s="657"/>
      <c r="AI83" s="657"/>
      <c r="AJ83" s="657"/>
      <c r="AK83" s="657"/>
      <c r="AL83" s="657"/>
      <c r="AM83" s="657"/>
      <c r="AN83" s="657"/>
      <c r="AO83" s="657"/>
      <c r="AP83" s="657"/>
      <c r="AQ83" s="657"/>
      <c r="AR83" s="657"/>
      <c r="AS83" s="657"/>
      <c r="AT83" s="657"/>
      <c r="AU83" s="657"/>
      <c r="AV83" s="657"/>
      <c r="AW83" s="657"/>
      <c r="AX83" s="657"/>
      <c r="AY83" s="657"/>
      <c r="AZ83" s="657"/>
      <c r="BA83" s="657"/>
      <c r="BB83" s="657"/>
      <c r="BC83" s="657"/>
      <c r="BD83" s="657"/>
      <c r="BE83" s="657"/>
      <c r="BF83" s="657"/>
      <c r="BG83" s="657"/>
      <c r="BH83" s="657"/>
      <c r="BI83" s="657"/>
      <c r="BJ83" s="657"/>
      <c r="BK83" s="657"/>
      <c r="BL83" s="657"/>
      <c r="BM83" s="657"/>
      <c r="BN83" s="657"/>
      <c r="BO83" s="657"/>
      <c r="BP83" s="657"/>
      <c r="BQ83" s="657"/>
      <c r="BR83" s="657"/>
      <c r="BS83" s="657"/>
    </row>
    <row r="84" spans="3:71" ht="3" customHeight="1"/>
    <row r="85" spans="3:71" ht="5.25" customHeight="1">
      <c r="C85" s="640" t="s">
        <v>147</v>
      </c>
      <c r="D85" s="640"/>
      <c r="E85" s="640"/>
      <c r="F85" s="640"/>
      <c r="G85" s="640"/>
      <c r="H85" s="640"/>
      <c r="I85" s="640"/>
      <c r="J85" s="636" t="str">
        <f>+'INFO CLIENTE'!B49</f>
        <v>N/A</v>
      </c>
      <c r="K85" s="636"/>
      <c r="L85" s="636"/>
      <c r="M85" s="636"/>
      <c r="N85" s="636"/>
      <c r="O85" s="636"/>
      <c r="P85" s="636"/>
      <c r="Q85" s="636"/>
      <c r="R85" s="636"/>
      <c r="S85" s="636"/>
      <c r="T85" s="636"/>
      <c r="U85" s="636"/>
      <c r="V85" s="636"/>
      <c r="W85" s="636"/>
      <c r="X85" s="636"/>
      <c r="Y85" s="636"/>
      <c r="Z85" s="636"/>
      <c r="AA85" s="636"/>
      <c r="AB85" s="636"/>
      <c r="AC85" s="636"/>
      <c r="AD85" s="636"/>
      <c r="AE85" s="636"/>
      <c r="AF85" s="640" t="s">
        <v>178</v>
      </c>
      <c r="AG85" s="640"/>
      <c r="AH85" s="640"/>
      <c r="AI85" s="640"/>
      <c r="AJ85" s="640"/>
      <c r="AK85" s="640"/>
      <c r="AL85" s="640"/>
      <c r="AM85" s="640"/>
      <c r="AN85" s="640"/>
      <c r="AO85" s="636" t="str">
        <f>+'INFO CLIENTE'!B50</f>
        <v>N/A</v>
      </c>
      <c r="AP85" s="636"/>
      <c r="AQ85" s="636"/>
      <c r="AR85" s="636"/>
      <c r="AS85" s="636"/>
      <c r="AT85" s="636"/>
      <c r="AU85" s="636"/>
      <c r="AV85" s="636"/>
      <c r="AW85" s="636"/>
      <c r="AX85" s="636"/>
      <c r="AY85" s="636"/>
      <c r="AZ85" s="636"/>
      <c r="BA85" s="636"/>
      <c r="BB85" s="636"/>
      <c r="BC85" s="636"/>
      <c r="BD85" s="636"/>
      <c r="BE85" s="636"/>
      <c r="BF85" s="636"/>
      <c r="BG85" s="636"/>
      <c r="BH85" s="636"/>
      <c r="BI85" s="636"/>
      <c r="BJ85" s="636"/>
      <c r="BK85" s="636"/>
      <c r="BL85" s="636"/>
      <c r="BM85" s="636"/>
      <c r="BN85" s="636"/>
      <c r="BO85" s="636"/>
      <c r="BP85" s="636"/>
      <c r="BQ85" s="636"/>
      <c r="BR85" s="636"/>
      <c r="BS85" s="636"/>
    </row>
    <row r="86" spans="3:71" ht="7.5" customHeight="1">
      <c r="C86" s="640"/>
      <c r="D86" s="640"/>
      <c r="E86" s="640"/>
      <c r="F86" s="640"/>
      <c r="G86" s="640"/>
      <c r="H86" s="640"/>
      <c r="I86" s="640"/>
      <c r="J86" s="637"/>
      <c r="K86" s="637"/>
      <c r="L86" s="637"/>
      <c r="M86" s="637"/>
      <c r="N86" s="637"/>
      <c r="O86" s="637"/>
      <c r="P86" s="637"/>
      <c r="Q86" s="637"/>
      <c r="R86" s="637"/>
      <c r="S86" s="637"/>
      <c r="T86" s="637"/>
      <c r="U86" s="637"/>
      <c r="V86" s="637"/>
      <c r="W86" s="637"/>
      <c r="X86" s="637"/>
      <c r="Y86" s="637"/>
      <c r="Z86" s="637"/>
      <c r="AA86" s="637"/>
      <c r="AB86" s="637"/>
      <c r="AC86" s="637"/>
      <c r="AD86" s="637"/>
      <c r="AE86" s="637"/>
      <c r="AF86" s="640"/>
      <c r="AG86" s="640"/>
      <c r="AH86" s="640"/>
      <c r="AI86" s="640"/>
      <c r="AJ86" s="640"/>
      <c r="AK86" s="640"/>
      <c r="AL86" s="640"/>
      <c r="AM86" s="640"/>
      <c r="AN86" s="640"/>
      <c r="AO86" s="637"/>
      <c r="AP86" s="637"/>
      <c r="AQ86" s="637"/>
      <c r="AR86" s="637"/>
      <c r="AS86" s="637"/>
      <c r="AT86" s="637"/>
      <c r="AU86" s="637"/>
      <c r="AV86" s="637"/>
      <c r="AW86" s="637"/>
      <c r="AX86" s="637"/>
      <c r="AY86" s="637"/>
      <c r="AZ86" s="637"/>
      <c r="BA86" s="637"/>
      <c r="BB86" s="637"/>
      <c r="BC86" s="637"/>
      <c r="BD86" s="637"/>
      <c r="BE86" s="637"/>
      <c r="BF86" s="637"/>
      <c r="BG86" s="637"/>
      <c r="BH86" s="637"/>
      <c r="BI86" s="637"/>
      <c r="BJ86" s="637"/>
      <c r="BK86" s="637"/>
      <c r="BL86" s="637"/>
      <c r="BM86" s="637"/>
      <c r="BN86" s="637"/>
      <c r="BO86" s="637"/>
      <c r="BP86" s="637"/>
      <c r="BQ86" s="637"/>
      <c r="BR86" s="637"/>
      <c r="BS86" s="637"/>
    </row>
    <row r="87" spans="3:71" ht="3" customHeight="1">
      <c r="C87" s="338"/>
      <c r="D87" s="338"/>
      <c r="E87" s="338"/>
      <c r="F87" s="338"/>
      <c r="G87" s="338"/>
      <c r="H87" s="338"/>
      <c r="I87" s="338"/>
      <c r="J87" s="338"/>
      <c r="K87" s="338"/>
      <c r="L87" s="338"/>
      <c r="M87" s="338"/>
      <c r="N87" s="338"/>
      <c r="O87" s="338"/>
    </row>
    <row r="88" spans="3:71" ht="6" customHeight="1">
      <c r="C88" s="644" t="s">
        <v>185</v>
      </c>
      <c r="D88" s="644"/>
      <c r="E88" s="644"/>
      <c r="F88" s="644"/>
      <c r="G88" s="644"/>
      <c r="H88" s="644"/>
      <c r="I88" s="644"/>
      <c r="J88" s="644"/>
      <c r="K88" s="644"/>
      <c r="L88" s="640" t="s">
        <v>149</v>
      </c>
      <c r="M88" s="640"/>
      <c r="N88" s="640"/>
      <c r="O88" s="640"/>
      <c r="P88" s="640"/>
      <c r="Q88" s="640"/>
      <c r="R88" s="636" t="str">
        <f>+'INFO CLIENTE'!B53</f>
        <v>N/A</v>
      </c>
      <c r="S88" s="636"/>
      <c r="T88" s="636"/>
      <c r="U88" s="636"/>
      <c r="V88" s="636"/>
      <c r="W88" s="636"/>
      <c r="X88" s="636"/>
      <c r="Y88" s="636"/>
      <c r="Z88" s="636"/>
      <c r="AA88" s="636"/>
      <c r="AB88" s="636"/>
      <c r="AC88" s="636"/>
      <c r="AD88" s="636"/>
      <c r="AE88" s="636"/>
      <c r="AF88" s="636"/>
      <c r="AG88" s="636"/>
      <c r="AH88" s="636"/>
      <c r="AI88" s="636"/>
      <c r="AJ88" s="636"/>
      <c r="AK88" s="636"/>
      <c r="AL88" s="636"/>
      <c r="AM88" s="636"/>
      <c r="AN88" s="636"/>
      <c r="AO88" s="640" t="s">
        <v>150</v>
      </c>
      <c r="AP88" s="640"/>
      <c r="AQ88" s="640"/>
      <c r="AR88" s="640"/>
      <c r="AS88" s="640"/>
      <c r="AT88" s="640"/>
      <c r="AU88" s="636" t="str">
        <f>+'INFO CLIENTE'!B54</f>
        <v>N/A</v>
      </c>
      <c r="AV88" s="636"/>
      <c r="AW88" s="636"/>
      <c r="AX88" s="636"/>
      <c r="AY88" s="636"/>
      <c r="AZ88" s="636"/>
      <c r="BA88" s="636"/>
      <c r="BB88" s="636"/>
      <c r="BC88" s="636"/>
      <c r="BD88" s="636"/>
      <c r="BE88" s="636"/>
      <c r="BF88" s="636"/>
      <c r="BG88" s="636"/>
      <c r="BH88" s="636"/>
      <c r="BI88" s="636"/>
      <c r="BJ88" s="636"/>
      <c r="BK88" s="636"/>
      <c r="BL88" s="636"/>
      <c r="BM88" s="636"/>
      <c r="BN88" s="636"/>
      <c r="BO88" s="636"/>
      <c r="BP88" s="636"/>
      <c r="BQ88" s="636"/>
      <c r="BR88" s="636"/>
      <c r="BS88" s="636"/>
    </row>
    <row r="89" spans="3:71" ht="6.75" customHeight="1">
      <c r="C89" s="644"/>
      <c r="D89" s="644"/>
      <c r="E89" s="644"/>
      <c r="F89" s="644"/>
      <c r="G89" s="644"/>
      <c r="H89" s="644"/>
      <c r="I89" s="644"/>
      <c r="J89" s="644"/>
      <c r="K89" s="644"/>
      <c r="L89" s="640"/>
      <c r="M89" s="640"/>
      <c r="N89" s="640"/>
      <c r="O89" s="640"/>
      <c r="P89" s="640"/>
      <c r="Q89" s="640"/>
      <c r="R89" s="637"/>
      <c r="S89" s="637"/>
      <c r="T89" s="637"/>
      <c r="U89" s="637"/>
      <c r="V89" s="637"/>
      <c r="W89" s="637"/>
      <c r="X89" s="637"/>
      <c r="Y89" s="637"/>
      <c r="Z89" s="637"/>
      <c r="AA89" s="637"/>
      <c r="AB89" s="637"/>
      <c r="AC89" s="637"/>
      <c r="AD89" s="637"/>
      <c r="AE89" s="637"/>
      <c r="AF89" s="637"/>
      <c r="AG89" s="637"/>
      <c r="AH89" s="637"/>
      <c r="AI89" s="637"/>
      <c r="AJ89" s="637"/>
      <c r="AK89" s="637"/>
      <c r="AL89" s="637"/>
      <c r="AM89" s="637"/>
      <c r="AN89" s="637"/>
      <c r="AO89" s="640"/>
      <c r="AP89" s="640"/>
      <c r="AQ89" s="640"/>
      <c r="AR89" s="640"/>
      <c r="AS89" s="640"/>
      <c r="AT89" s="640"/>
      <c r="AU89" s="637"/>
      <c r="AV89" s="637"/>
      <c r="AW89" s="637"/>
      <c r="AX89" s="637"/>
      <c r="AY89" s="637"/>
      <c r="AZ89" s="637"/>
      <c r="BA89" s="637"/>
      <c r="BB89" s="637"/>
      <c r="BC89" s="637"/>
      <c r="BD89" s="637"/>
      <c r="BE89" s="637"/>
      <c r="BF89" s="637"/>
      <c r="BG89" s="637"/>
      <c r="BH89" s="637"/>
      <c r="BI89" s="637"/>
      <c r="BJ89" s="637"/>
      <c r="BK89" s="637"/>
      <c r="BL89" s="637"/>
      <c r="BM89" s="637"/>
      <c r="BN89" s="637"/>
      <c r="BO89" s="637"/>
      <c r="BP89" s="637"/>
      <c r="BQ89" s="637"/>
      <c r="BR89" s="637"/>
      <c r="BS89" s="637"/>
    </row>
    <row r="90" spans="3:71" ht="3" customHeight="1">
      <c r="C90" s="415"/>
      <c r="D90" s="415"/>
      <c r="E90" s="415"/>
      <c r="F90" s="415"/>
      <c r="G90" s="415"/>
      <c r="H90" s="415"/>
      <c r="I90" s="415"/>
      <c r="J90" s="416"/>
      <c r="K90" s="416"/>
      <c r="L90" s="416"/>
      <c r="M90" s="416"/>
      <c r="N90" s="416"/>
      <c r="O90" s="416"/>
      <c r="P90" s="416"/>
      <c r="Q90" s="416"/>
      <c r="R90" s="416"/>
      <c r="S90" s="416"/>
      <c r="T90" s="416"/>
      <c r="U90" s="416"/>
      <c r="V90" s="416"/>
      <c r="W90" s="416"/>
      <c r="X90" s="415"/>
      <c r="Y90" s="415"/>
      <c r="Z90" s="415"/>
      <c r="AA90" s="415"/>
      <c r="AB90" s="415"/>
      <c r="AC90" s="415"/>
      <c r="AD90" s="415"/>
      <c r="AE90" s="416"/>
      <c r="AF90" s="416"/>
      <c r="AG90" s="416"/>
      <c r="AH90" s="416"/>
      <c r="AI90" s="416"/>
      <c r="AJ90" s="416"/>
      <c r="AK90" s="416"/>
      <c r="AL90" s="416"/>
      <c r="AM90" s="416"/>
      <c r="AN90" s="416"/>
      <c r="AO90" s="416"/>
      <c r="AP90" s="416"/>
      <c r="AQ90" s="416"/>
      <c r="AR90" s="416"/>
      <c r="AS90" s="416"/>
      <c r="AT90" s="416"/>
      <c r="AU90" s="416"/>
      <c r="AV90" s="416"/>
      <c r="AW90" s="416"/>
      <c r="AX90" s="416"/>
      <c r="AY90" s="416"/>
      <c r="AZ90" s="416"/>
      <c r="BA90" s="416"/>
      <c r="BB90" s="416"/>
      <c r="BC90" s="416"/>
      <c r="BD90" s="416"/>
      <c r="BE90" s="416"/>
      <c r="BF90" s="416"/>
      <c r="BG90" s="416"/>
      <c r="BH90" s="416"/>
      <c r="BI90" s="416"/>
      <c r="BJ90" s="416"/>
      <c r="BK90" s="416"/>
      <c r="BL90" s="416"/>
      <c r="BM90" s="416"/>
      <c r="BN90" s="416"/>
      <c r="BO90" s="416"/>
      <c r="BP90" s="416"/>
      <c r="BQ90" s="416"/>
      <c r="BR90" s="416"/>
      <c r="BS90" s="416"/>
    </row>
    <row r="91" spans="3:71" ht="6" customHeight="1">
      <c r="C91" s="640" t="s">
        <v>151</v>
      </c>
      <c r="D91" s="640"/>
      <c r="E91" s="640"/>
      <c r="F91" s="640"/>
      <c r="G91" s="640"/>
      <c r="H91" s="640"/>
      <c r="I91" s="636" t="str">
        <f>+'INFO CLIENTE'!B51</f>
        <v>N/A</v>
      </c>
      <c r="J91" s="636"/>
      <c r="K91" s="636"/>
      <c r="L91" s="636"/>
      <c r="M91" s="636"/>
      <c r="N91" s="636"/>
      <c r="O91" s="636"/>
      <c r="P91" s="636"/>
      <c r="Q91" s="636"/>
      <c r="R91" s="636"/>
      <c r="S91" s="636"/>
      <c r="T91" s="636"/>
      <c r="U91" s="636"/>
      <c r="V91" s="636"/>
      <c r="W91" s="636"/>
      <c r="X91" s="636"/>
      <c r="Y91" s="636"/>
      <c r="Z91" s="636"/>
      <c r="AA91" s="636"/>
      <c r="AB91" s="636"/>
      <c r="AC91" s="636"/>
      <c r="AD91" s="636"/>
      <c r="AE91" s="636"/>
      <c r="AF91" s="636"/>
      <c r="AG91" s="636"/>
      <c r="AH91" s="636"/>
      <c r="AI91" s="636"/>
      <c r="AJ91" s="636"/>
      <c r="AK91" s="640" t="s">
        <v>152</v>
      </c>
      <c r="AL91" s="640"/>
      <c r="AM91" s="640"/>
      <c r="AN91" s="640"/>
      <c r="AO91" s="640"/>
      <c r="AP91" s="640"/>
      <c r="AQ91" s="636" t="str">
        <f>+'INFO CLIENTE'!B52</f>
        <v>N/A</v>
      </c>
      <c r="AR91" s="636"/>
      <c r="AS91" s="636"/>
      <c r="AT91" s="636"/>
      <c r="AU91" s="636"/>
      <c r="AV91" s="636"/>
      <c r="AW91" s="636"/>
      <c r="AX91" s="636"/>
      <c r="AY91" s="636"/>
      <c r="AZ91" s="636"/>
      <c r="BA91" s="636"/>
      <c r="BB91" s="636"/>
      <c r="BC91" s="636"/>
      <c r="BD91" s="636"/>
      <c r="BE91" s="636"/>
      <c r="BF91" s="636"/>
      <c r="BG91" s="636"/>
      <c r="BH91" s="636"/>
      <c r="BI91" s="643" t="s">
        <v>153</v>
      </c>
      <c r="BJ91" s="643"/>
      <c r="BK91" s="643"/>
    </row>
    <row r="92" spans="3:71" ht="6" customHeight="1">
      <c r="C92" s="640"/>
      <c r="D92" s="640"/>
      <c r="E92" s="640"/>
      <c r="F92" s="640"/>
      <c r="G92" s="640"/>
      <c r="H92" s="640"/>
      <c r="I92" s="637"/>
      <c r="J92" s="637"/>
      <c r="K92" s="637"/>
      <c r="L92" s="637"/>
      <c r="M92" s="637"/>
      <c r="N92" s="637"/>
      <c r="O92" s="637"/>
      <c r="P92" s="637"/>
      <c r="Q92" s="637"/>
      <c r="R92" s="637"/>
      <c r="S92" s="637"/>
      <c r="T92" s="637"/>
      <c r="U92" s="637"/>
      <c r="V92" s="637"/>
      <c r="W92" s="637"/>
      <c r="X92" s="637"/>
      <c r="Y92" s="637"/>
      <c r="Z92" s="637"/>
      <c r="AA92" s="637"/>
      <c r="AB92" s="637"/>
      <c r="AC92" s="637"/>
      <c r="AD92" s="637"/>
      <c r="AE92" s="637"/>
      <c r="AF92" s="637"/>
      <c r="AG92" s="637"/>
      <c r="AH92" s="637"/>
      <c r="AI92" s="637"/>
      <c r="AJ92" s="637"/>
      <c r="AK92" s="640"/>
      <c r="AL92" s="640"/>
      <c r="AM92" s="640"/>
      <c r="AN92" s="640"/>
      <c r="AO92" s="640"/>
      <c r="AP92" s="640"/>
      <c r="AQ92" s="637"/>
      <c r="AR92" s="637"/>
      <c r="AS92" s="637"/>
      <c r="AT92" s="637"/>
      <c r="AU92" s="637"/>
      <c r="AV92" s="637"/>
      <c r="AW92" s="637"/>
      <c r="AX92" s="637"/>
      <c r="AY92" s="637"/>
      <c r="AZ92" s="637"/>
      <c r="BA92" s="637"/>
      <c r="BB92" s="637"/>
      <c r="BC92" s="637"/>
      <c r="BD92" s="637"/>
      <c r="BE92" s="637"/>
      <c r="BF92" s="637"/>
      <c r="BG92" s="637"/>
      <c r="BH92" s="637"/>
      <c r="BI92" s="643"/>
      <c r="BJ92" s="643"/>
      <c r="BK92" s="643"/>
    </row>
    <row r="93" spans="3:71" ht="3" customHeight="1">
      <c r="C93" s="338"/>
      <c r="D93" s="338"/>
      <c r="E93" s="338"/>
      <c r="F93" s="338"/>
      <c r="G93" s="338"/>
      <c r="H93" s="338"/>
      <c r="I93" s="338"/>
      <c r="J93" s="338"/>
      <c r="K93" s="338"/>
      <c r="L93" s="338"/>
      <c r="M93" s="338"/>
      <c r="N93" s="338"/>
      <c r="O93" s="338"/>
    </row>
    <row r="94" spans="3:71" ht="6" customHeight="1">
      <c r="C94" s="640" t="s">
        <v>182</v>
      </c>
      <c r="D94" s="640"/>
      <c r="E94" s="640"/>
      <c r="F94" s="640"/>
      <c r="G94" s="640"/>
      <c r="H94" s="640"/>
      <c r="I94" s="640"/>
      <c r="J94" s="640"/>
      <c r="K94" s="636" t="str">
        <f>+'INFO CLIENTE'!B55</f>
        <v>N/A</v>
      </c>
      <c r="L94" s="636"/>
      <c r="M94" s="636"/>
      <c r="N94" s="636"/>
      <c r="O94" s="636"/>
      <c r="P94" s="636"/>
      <c r="Q94" s="636"/>
      <c r="R94" s="636"/>
      <c r="S94" s="636"/>
      <c r="T94" s="636"/>
      <c r="U94" s="636"/>
      <c r="V94" s="636"/>
      <c r="W94" s="636"/>
      <c r="X94" s="636"/>
      <c r="Y94" s="636"/>
      <c r="Z94" s="636"/>
      <c r="AA94" s="636"/>
      <c r="AB94" s="636"/>
      <c r="AC94" s="636"/>
      <c r="AD94" s="636"/>
      <c r="AE94" s="636"/>
      <c r="AF94" s="643" t="s">
        <v>174</v>
      </c>
      <c r="AG94" s="643"/>
      <c r="AH94" s="643"/>
      <c r="AI94" s="636" t="str">
        <f>+'INFO CLIENTE'!B56</f>
        <v>N/A</v>
      </c>
      <c r="AJ94" s="636"/>
      <c r="AK94" s="636"/>
      <c r="AL94" s="636"/>
      <c r="AM94" s="636"/>
      <c r="AN94" s="636"/>
      <c r="AO94" s="636"/>
      <c r="AP94" s="636"/>
      <c r="AQ94" s="636"/>
      <c r="AR94" s="636"/>
      <c r="AS94" s="636"/>
      <c r="AT94" s="636"/>
      <c r="AU94" s="636"/>
      <c r="AV94" s="636"/>
      <c r="AW94" s="636"/>
      <c r="AX94" s="636"/>
      <c r="AY94" s="636"/>
      <c r="AZ94" s="636"/>
      <c r="BA94" s="636"/>
      <c r="BB94" s="636"/>
      <c r="BC94" s="636"/>
      <c r="BD94" s="636"/>
      <c r="BE94" s="636"/>
      <c r="BF94" s="636"/>
      <c r="BG94" s="636"/>
      <c r="BH94" s="636"/>
      <c r="BI94" s="636"/>
      <c r="BJ94" s="636"/>
      <c r="BK94" s="636"/>
      <c r="BL94" s="636"/>
      <c r="BM94" s="636"/>
      <c r="BN94" s="636"/>
      <c r="BO94" s="636"/>
      <c r="BP94" s="636"/>
      <c r="BQ94" s="636"/>
      <c r="BR94" s="636"/>
      <c r="BS94" s="636"/>
    </row>
    <row r="95" spans="3:71" ht="6.75" customHeight="1">
      <c r="C95" s="640"/>
      <c r="D95" s="640"/>
      <c r="E95" s="640"/>
      <c r="F95" s="640"/>
      <c r="G95" s="640"/>
      <c r="H95" s="640"/>
      <c r="I95" s="640"/>
      <c r="J95" s="640"/>
      <c r="K95" s="637"/>
      <c r="L95" s="637"/>
      <c r="M95" s="637"/>
      <c r="N95" s="637"/>
      <c r="O95" s="637"/>
      <c r="P95" s="637"/>
      <c r="Q95" s="637"/>
      <c r="R95" s="637"/>
      <c r="S95" s="637"/>
      <c r="T95" s="637"/>
      <c r="U95" s="637"/>
      <c r="V95" s="637"/>
      <c r="W95" s="637"/>
      <c r="X95" s="637"/>
      <c r="Y95" s="637"/>
      <c r="Z95" s="637"/>
      <c r="AA95" s="637"/>
      <c r="AB95" s="637"/>
      <c r="AC95" s="637"/>
      <c r="AD95" s="637"/>
      <c r="AE95" s="637"/>
      <c r="AF95" s="643"/>
      <c r="AG95" s="643"/>
      <c r="AH95" s="643"/>
      <c r="AI95" s="637"/>
      <c r="AJ95" s="637"/>
      <c r="AK95" s="637"/>
      <c r="AL95" s="637"/>
      <c r="AM95" s="637"/>
      <c r="AN95" s="637"/>
      <c r="AO95" s="637"/>
      <c r="AP95" s="637"/>
      <c r="AQ95" s="637"/>
      <c r="AR95" s="637"/>
      <c r="AS95" s="637"/>
      <c r="AT95" s="637"/>
      <c r="AU95" s="637"/>
      <c r="AV95" s="637"/>
      <c r="AW95" s="637"/>
      <c r="AX95" s="637"/>
      <c r="AY95" s="637"/>
      <c r="AZ95" s="637"/>
      <c r="BA95" s="637"/>
      <c r="BB95" s="637"/>
      <c r="BC95" s="637"/>
      <c r="BD95" s="637"/>
      <c r="BE95" s="637"/>
      <c r="BF95" s="637"/>
      <c r="BG95" s="637"/>
      <c r="BH95" s="637"/>
      <c r="BI95" s="637"/>
      <c r="BJ95" s="637"/>
      <c r="BK95" s="637"/>
      <c r="BL95" s="637"/>
      <c r="BM95" s="637"/>
      <c r="BN95" s="637"/>
      <c r="BO95" s="637"/>
      <c r="BP95" s="637"/>
      <c r="BQ95" s="637"/>
      <c r="BR95" s="637"/>
      <c r="BS95" s="637"/>
    </row>
    <row r="96" spans="3:71" ht="3" customHeight="1">
      <c r="C96" s="415"/>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5"/>
      <c r="AY96" s="415"/>
      <c r="AZ96" s="416"/>
      <c r="BA96" s="416"/>
      <c r="BB96" s="416"/>
      <c r="BC96" s="415"/>
      <c r="BD96" s="415"/>
      <c r="BE96" s="415"/>
      <c r="BF96" s="415"/>
      <c r="BG96" s="415"/>
      <c r="BH96" s="415"/>
      <c r="BI96" s="415"/>
      <c r="BJ96" s="415"/>
      <c r="BK96" s="415"/>
      <c r="BL96" s="415"/>
      <c r="BM96" s="415"/>
      <c r="BN96" s="415"/>
      <c r="BO96" s="415"/>
      <c r="BP96" s="415"/>
      <c r="BQ96" s="415"/>
      <c r="BR96" s="415"/>
      <c r="BS96" s="415"/>
    </row>
    <row r="97" spans="2:71" ht="4.5" customHeight="1">
      <c r="C97" s="644" t="s">
        <v>186</v>
      </c>
      <c r="D97" s="644"/>
      <c r="E97" s="644"/>
      <c r="F97" s="644"/>
      <c r="G97" s="644"/>
      <c r="H97" s="644"/>
      <c r="I97" s="644"/>
      <c r="J97" s="644"/>
      <c r="K97" s="644"/>
      <c r="L97" s="644"/>
      <c r="M97" s="644"/>
      <c r="N97" s="644"/>
      <c r="O97" s="644"/>
    </row>
    <row r="98" spans="2:71" ht="4.5" customHeight="1">
      <c r="C98" s="644"/>
      <c r="D98" s="644"/>
      <c r="E98" s="644"/>
      <c r="F98" s="644"/>
      <c r="G98" s="644"/>
      <c r="H98" s="644"/>
      <c r="I98" s="644"/>
      <c r="J98" s="644"/>
      <c r="K98" s="644"/>
      <c r="L98" s="644"/>
      <c r="M98" s="644"/>
      <c r="N98" s="644"/>
      <c r="O98" s="644"/>
    </row>
    <row r="99" spans="2:71" ht="3" customHeight="1"/>
    <row r="100" spans="2:71" ht="6" customHeight="1">
      <c r="C100" s="640" t="s">
        <v>170</v>
      </c>
      <c r="D100" s="640"/>
      <c r="E100" s="640"/>
      <c r="F100" s="640"/>
      <c r="G100" s="640"/>
      <c r="H100" s="636" t="str">
        <f>+'INFO CLIENTE'!B57</f>
        <v>N/A</v>
      </c>
      <c r="I100" s="636"/>
      <c r="J100" s="636"/>
      <c r="K100" s="636"/>
      <c r="L100" s="636"/>
      <c r="M100" s="636"/>
      <c r="N100" s="636"/>
      <c r="O100" s="636"/>
      <c r="P100" s="636"/>
      <c r="Q100" s="636"/>
      <c r="R100" s="636"/>
      <c r="S100" s="636"/>
      <c r="T100" s="636"/>
      <c r="U100" s="636"/>
      <c r="V100" s="636"/>
      <c r="W100" s="636"/>
      <c r="X100" s="636"/>
      <c r="Y100" s="636"/>
      <c r="Z100" s="636"/>
      <c r="AA100" s="636"/>
      <c r="AB100" s="636"/>
      <c r="AD100" s="640" t="s">
        <v>171</v>
      </c>
      <c r="AE100" s="640"/>
      <c r="AF100" s="640"/>
      <c r="AG100" s="640"/>
      <c r="AH100" s="636" t="str">
        <f>+'INFO CLIENTE'!B58</f>
        <v>N/A</v>
      </c>
      <c r="AI100" s="636"/>
      <c r="AJ100" s="636"/>
      <c r="AK100" s="636"/>
      <c r="AL100" s="636"/>
      <c r="AM100" s="636"/>
      <c r="AN100" s="636"/>
      <c r="AO100" s="636"/>
      <c r="AP100" s="636"/>
      <c r="AQ100" s="636"/>
      <c r="AR100" s="636"/>
      <c r="AS100" s="636"/>
      <c r="AT100" s="636"/>
      <c r="AU100" s="636"/>
      <c r="AV100" s="636"/>
      <c r="AW100" s="636"/>
      <c r="AY100" s="643" t="s">
        <v>172</v>
      </c>
      <c r="AZ100" s="643"/>
      <c r="BA100" s="643"/>
      <c r="BB100" s="643"/>
      <c r="BC100" s="643"/>
      <c r="BD100" s="636" t="str">
        <f>+'INFO CLIENTE'!B59</f>
        <v>N/A</v>
      </c>
      <c r="BE100" s="636"/>
      <c r="BF100" s="636"/>
      <c r="BG100" s="636"/>
      <c r="BH100" s="636"/>
      <c r="BI100" s="636"/>
      <c r="BJ100" s="636"/>
      <c r="BK100" s="636"/>
      <c r="BL100" s="636"/>
      <c r="BM100" s="636"/>
      <c r="BN100" s="636"/>
      <c r="BO100" s="636"/>
      <c r="BP100" s="636"/>
      <c r="BQ100" s="636"/>
      <c r="BR100" s="636"/>
      <c r="BS100" s="636"/>
    </row>
    <row r="101" spans="2:71" ht="6.75" customHeight="1">
      <c r="C101" s="640"/>
      <c r="D101" s="640"/>
      <c r="E101" s="640"/>
      <c r="F101" s="640"/>
      <c r="G101" s="640"/>
      <c r="H101" s="637"/>
      <c r="I101" s="637"/>
      <c r="J101" s="637"/>
      <c r="K101" s="637"/>
      <c r="L101" s="637"/>
      <c r="M101" s="637"/>
      <c r="N101" s="637"/>
      <c r="O101" s="637"/>
      <c r="P101" s="637"/>
      <c r="Q101" s="637"/>
      <c r="R101" s="637"/>
      <c r="S101" s="637"/>
      <c r="T101" s="637"/>
      <c r="U101" s="637"/>
      <c r="V101" s="637"/>
      <c r="W101" s="637"/>
      <c r="X101" s="637"/>
      <c r="Y101" s="637"/>
      <c r="Z101" s="637"/>
      <c r="AA101" s="637"/>
      <c r="AB101" s="637"/>
      <c r="AD101" s="640"/>
      <c r="AE101" s="640"/>
      <c r="AF101" s="640"/>
      <c r="AG101" s="640"/>
      <c r="AH101" s="637"/>
      <c r="AI101" s="637"/>
      <c r="AJ101" s="637"/>
      <c r="AK101" s="637"/>
      <c r="AL101" s="637"/>
      <c r="AM101" s="637"/>
      <c r="AN101" s="637"/>
      <c r="AO101" s="637"/>
      <c r="AP101" s="637"/>
      <c r="AQ101" s="637"/>
      <c r="AR101" s="637"/>
      <c r="AS101" s="637"/>
      <c r="AT101" s="637"/>
      <c r="AU101" s="637"/>
      <c r="AV101" s="637"/>
      <c r="AW101" s="637"/>
      <c r="AY101" s="643"/>
      <c r="AZ101" s="643"/>
      <c r="BA101" s="643"/>
      <c r="BB101" s="643"/>
      <c r="BC101" s="643"/>
      <c r="BD101" s="637"/>
      <c r="BE101" s="637"/>
      <c r="BF101" s="637"/>
      <c r="BG101" s="637"/>
      <c r="BH101" s="637"/>
      <c r="BI101" s="637"/>
      <c r="BJ101" s="637"/>
      <c r="BK101" s="637"/>
      <c r="BL101" s="637"/>
      <c r="BM101" s="637"/>
      <c r="BN101" s="637"/>
      <c r="BO101" s="637"/>
      <c r="BP101" s="637"/>
      <c r="BQ101" s="637"/>
      <c r="BR101" s="637"/>
      <c r="BS101" s="637"/>
    </row>
    <row r="102" spans="2:71" ht="3.75" customHeight="1"/>
    <row r="103" spans="2:71" ht="6" customHeight="1">
      <c r="C103" s="640" t="s">
        <v>173</v>
      </c>
      <c r="D103" s="640"/>
      <c r="E103" s="640"/>
      <c r="F103" s="640"/>
      <c r="G103" s="640"/>
      <c r="H103" s="640"/>
      <c r="I103" s="640"/>
      <c r="J103" s="636" t="str">
        <f>+'INFO CLIENTE'!B60</f>
        <v>N/A</v>
      </c>
      <c r="K103" s="636"/>
      <c r="L103" s="636"/>
      <c r="M103" s="636"/>
      <c r="N103" s="636"/>
      <c r="O103" s="636"/>
      <c r="P103" s="636"/>
      <c r="Q103" s="636"/>
      <c r="R103" s="636"/>
      <c r="S103" s="636"/>
      <c r="T103" s="636"/>
      <c r="U103" s="636"/>
      <c r="V103" s="636"/>
      <c r="W103" s="636"/>
      <c r="X103" s="636"/>
      <c r="Y103" s="636"/>
      <c r="Z103" s="636"/>
      <c r="AA103" s="636"/>
      <c r="AB103" s="636"/>
      <c r="AC103" s="636"/>
      <c r="AD103" s="636"/>
      <c r="AE103" s="636"/>
      <c r="AF103" s="636"/>
      <c r="AG103" s="636"/>
      <c r="AH103" s="636"/>
      <c r="AI103" s="636"/>
      <c r="AJ103" s="636"/>
      <c r="AK103" s="636"/>
      <c r="AL103" s="636"/>
      <c r="AM103" s="636"/>
      <c r="AN103" s="636"/>
      <c r="AO103" s="636"/>
      <c r="AP103" s="636"/>
      <c r="AQ103" s="636"/>
      <c r="AR103" s="636"/>
      <c r="AS103" s="636"/>
      <c r="AT103" s="636"/>
      <c r="AU103" s="636"/>
      <c r="AV103" s="636"/>
      <c r="AW103" s="636"/>
      <c r="AX103" s="636"/>
      <c r="AY103" s="636"/>
      <c r="AZ103" s="636"/>
      <c r="BA103" s="636"/>
      <c r="BB103" s="636"/>
      <c r="BC103" s="636"/>
      <c r="BD103" s="636"/>
      <c r="BE103" s="636"/>
      <c r="BF103" s="636"/>
      <c r="BG103" s="636"/>
      <c r="BH103" s="636"/>
      <c r="BI103" s="636"/>
      <c r="BJ103" s="636"/>
      <c r="BK103" s="636"/>
      <c r="BL103" s="636"/>
      <c r="BM103" s="636"/>
      <c r="BN103" s="636"/>
      <c r="BO103" s="636"/>
      <c r="BP103" s="636"/>
      <c r="BQ103" s="636"/>
      <c r="BR103" s="636"/>
      <c r="BS103" s="636"/>
    </row>
    <row r="104" spans="2:71" ht="6.75" customHeight="1">
      <c r="C104" s="640"/>
      <c r="D104" s="640"/>
      <c r="E104" s="640"/>
      <c r="F104" s="640"/>
      <c r="G104" s="640"/>
      <c r="H104" s="640"/>
      <c r="I104" s="640"/>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7"/>
      <c r="AK104" s="637"/>
      <c r="AL104" s="637"/>
      <c r="AM104" s="637"/>
      <c r="AN104" s="637"/>
      <c r="AO104" s="637"/>
      <c r="AP104" s="637"/>
      <c r="AQ104" s="637"/>
      <c r="AR104" s="637"/>
      <c r="AS104" s="637"/>
      <c r="AT104" s="637"/>
      <c r="AU104" s="637"/>
      <c r="AV104" s="637"/>
      <c r="AW104" s="637"/>
      <c r="AX104" s="637"/>
      <c r="AY104" s="637"/>
      <c r="AZ104" s="637"/>
      <c r="BA104" s="637"/>
      <c r="BB104" s="637"/>
      <c r="BC104" s="637"/>
      <c r="BD104" s="637"/>
      <c r="BE104" s="637"/>
      <c r="BF104" s="637"/>
      <c r="BG104" s="637"/>
      <c r="BH104" s="637"/>
      <c r="BI104" s="637"/>
      <c r="BJ104" s="637"/>
      <c r="BK104" s="637"/>
      <c r="BL104" s="637"/>
      <c r="BM104" s="637"/>
      <c r="BN104" s="637"/>
      <c r="BO104" s="637"/>
      <c r="BP104" s="637"/>
      <c r="BQ104" s="637"/>
      <c r="BR104" s="637"/>
      <c r="BS104" s="637"/>
    </row>
    <row r="105" spans="2:71" ht="3.75" customHeight="1">
      <c r="C105" s="415"/>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415"/>
      <c r="AN105" s="415"/>
      <c r="AO105" s="415"/>
      <c r="AP105" s="415"/>
      <c r="AQ105" s="415"/>
      <c r="AR105" s="415"/>
      <c r="AS105" s="415"/>
      <c r="AT105" s="415"/>
      <c r="AU105" s="415"/>
      <c r="AV105" s="415"/>
      <c r="AW105" s="415"/>
      <c r="AX105" s="415"/>
      <c r="AY105" s="415"/>
      <c r="AZ105" s="415"/>
      <c r="BA105" s="415"/>
      <c r="BB105" s="415"/>
      <c r="BC105" s="415"/>
      <c r="BD105" s="415"/>
      <c r="BE105" s="415"/>
      <c r="BF105" s="415"/>
      <c r="BG105" s="415"/>
      <c r="BH105" s="415"/>
      <c r="BI105" s="415"/>
      <c r="BJ105" s="415"/>
      <c r="BK105" s="415"/>
      <c r="BL105" s="415"/>
      <c r="BM105" s="415"/>
      <c r="BN105" s="415"/>
      <c r="BO105" s="415"/>
      <c r="BP105" s="415"/>
      <c r="BQ105" s="415"/>
      <c r="BR105" s="415"/>
      <c r="BS105" s="415"/>
    </row>
    <row r="106" spans="2:71" ht="6" customHeight="1">
      <c r="C106" s="640" t="s">
        <v>175</v>
      </c>
      <c r="D106" s="640"/>
      <c r="E106" s="640"/>
      <c r="F106" s="636" t="str">
        <f>+'INFO CLIENTE'!B61</f>
        <v>N/A</v>
      </c>
      <c r="G106" s="636"/>
      <c r="H106" s="636"/>
      <c r="I106" s="636"/>
      <c r="J106" s="636"/>
      <c r="K106" s="636"/>
      <c r="L106" s="636"/>
      <c r="M106" s="636"/>
      <c r="N106" s="636"/>
      <c r="O106" s="636"/>
      <c r="P106" s="636"/>
      <c r="Q106" s="636"/>
      <c r="R106" s="636"/>
      <c r="S106" s="636"/>
      <c r="T106" s="636"/>
      <c r="U106" s="636"/>
      <c r="V106" s="636"/>
      <c r="W106" s="636"/>
      <c r="X106" s="636"/>
      <c r="Y106" s="636"/>
      <c r="Z106" s="636"/>
      <c r="AA106" s="636"/>
      <c r="AB106" s="636"/>
      <c r="AC106" s="636"/>
      <c r="AD106" s="636"/>
      <c r="AE106" s="636"/>
      <c r="AF106" s="636"/>
      <c r="AG106" s="636"/>
      <c r="AH106" s="636"/>
      <c r="AI106" s="636"/>
      <c r="AJ106" s="636"/>
      <c r="AK106" s="636"/>
      <c r="AL106" s="636"/>
      <c r="AM106" s="636"/>
      <c r="AN106" s="636"/>
      <c r="AO106" s="636"/>
      <c r="AP106" s="636"/>
      <c r="AQ106" s="636"/>
      <c r="AR106" s="636"/>
      <c r="AS106" s="636"/>
      <c r="AT106" s="636"/>
      <c r="AU106" s="636"/>
      <c r="AV106" s="636"/>
      <c r="AW106" s="636"/>
      <c r="AX106" s="636"/>
      <c r="AY106" s="636"/>
      <c r="AZ106" s="636"/>
      <c r="BA106" s="636"/>
      <c r="BB106" s="636"/>
      <c r="BC106" s="640" t="s">
        <v>174</v>
      </c>
      <c r="BD106" s="640"/>
      <c r="BE106" s="636" t="str">
        <f>+'INFO CLIENTE'!B56</f>
        <v>N/A</v>
      </c>
      <c r="BF106" s="636"/>
      <c r="BG106" s="636"/>
      <c r="BH106" s="636"/>
      <c r="BI106" s="636"/>
      <c r="BJ106" s="636"/>
      <c r="BK106" s="636"/>
      <c r="BL106" s="636"/>
      <c r="BM106" s="636"/>
      <c r="BN106" s="636"/>
      <c r="BO106" s="636"/>
      <c r="BP106" s="636"/>
      <c r="BQ106" s="636"/>
      <c r="BR106" s="636"/>
      <c r="BS106" s="636"/>
    </row>
    <row r="107" spans="2:71" ht="6.75" customHeight="1">
      <c r="C107" s="640"/>
      <c r="D107" s="640"/>
      <c r="E107" s="640"/>
      <c r="F107" s="637"/>
      <c r="G107" s="637"/>
      <c r="H107" s="637"/>
      <c r="I107" s="637"/>
      <c r="J107" s="637"/>
      <c r="K107" s="637"/>
      <c r="L107" s="637"/>
      <c r="M107" s="637"/>
      <c r="N107" s="637"/>
      <c r="O107" s="637"/>
      <c r="P107" s="637"/>
      <c r="Q107" s="637"/>
      <c r="R107" s="637"/>
      <c r="S107" s="637"/>
      <c r="T107" s="637"/>
      <c r="U107" s="637"/>
      <c r="V107" s="637"/>
      <c r="W107" s="637"/>
      <c r="X107" s="637"/>
      <c r="Y107" s="637"/>
      <c r="Z107" s="637"/>
      <c r="AA107" s="637"/>
      <c r="AB107" s="637"/>
      <c r="AC107" s="637"/>
      <c r="AD107" s="637"/>
      <c r="AE107" s="637"/>
      <c r="AF107" s="637"/>
      <c r="AG107" s="637"/>
      <c r="AH107" s="637"/>
      <c r="AI107" s="637"/>
      <c r="AJ107" s="637"/>
      <c r="AK107" s="637"/>
      <c r="AL107" s="637"/>
      <c r="AM107" s="637"/>
      <c r="AN107" s="637"/>
      <c r="AO107" s="637"/>
      <c r="AP107" s="637"/>
      <c r="AQ107" s="637"/>
      <c r="AR107" s="637"/>
      <c r="AS107" s="637"/>
      <c r="AT107" s="637"/>
      <c r="AU107" s="637"/>
      <c r="AV107" s="637"/>
      <c r="AW107" s="637"/>
      <c r="AX107" s="637"/>
      <c r="AY107" s="637"/>
      <c r="AZ107" s="637"/>
      <c r="BA107" s="637"/>
      <c r="BB107" s="637"/>
      <c r="BC107" s="640"/>
      <c r="BD107" s="640"/>
      <c r="BE107" s="637"/>
      <c r="BF107" s="637"/>
      <c r="BG107" s="637"/>
      <c r="BH107" s="637"/>
      <c r="BI107" s="637"/>
      <c r="BJ107" s="637"/>
      <c r="BK107" s="637"/>
      <c r="BL107" s="637"/>
      <c r="BM107" s="637"/>
      <c r="BN107" s="637"/>
      <c r="BO107" s="637"/>
      <c r="BP107" s="637"/>
      <c r="BQ107" s="637"/>
      <c r="BR107" s="637"/>
      <c r="BS107" s="637"/>
    </row>
    <row r="108" spans="2:71" ht="9" customHeight="1">
      <c r="C108" s="415"/>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5"/>
      <c r="AW108" s="415"/>
      <c r="AX108" s="415"/>
      <c r="AY108" s="415"/>
      <c r="AZ108" s="415"/>
      <c r="BA108" s="415"/>
      <c r="BB108" s="415"/>
      <c r="BC108" s="415"/>
      <c r="BD108" s="415"/>
      <c r="BE108" s="415"/>
      <c r="BF108" s="415"/>
      <c r="BG108" s="415"/>
      <c r="BH108" s="415"/>
      <c r="BI108" s="415"/>
      <c r="BJ108" s="415"/>
      <c r="BK108" s="415"/>
      <c r="BL108" s="415"/>
      <c r="BM108" s="415"/>
      <c r="BN108" s="415"/>
      <c r="BO108" s="415"/>
      <c r="BP108" s="415"/>
      <c r="BQ108" s="415"/>
      <c r="BR108" s="415"/>
      <c r="BS108" s="415"/>
    </row>
    <row r="109" spans="2:71" ht="3.75" customHeight="1">
      <c r="B109" s="638" t="s">
        <v>187</v>
      </c>
      <c r="C109" s="638"/>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638"/>
      <c r="AM109" s="638"/>
      <c r="AN109" s="638"/>
      <c r="AO109" s="638"/>
      <c r="AP109" s="638"/>
      <c r="AQ109" s="638"/>
      <c r="AR109" s="638"/>
      <c r="AS109" s="638"/>
      <c r="AT109" s="638"/>
      <c r="AU109" s="638"/>
      <c r="AV109" s="638"/>
      <c r="AW109" s="638"/>
      <c r="AX109" s="638"/>
      <c r="AY109" s="638"/>
      <c r="AZ109" s="638"/>
      <c r="BA109" s="638"/>
      <c r="BB109" s="638"/>
      <c r="BC109" s="638"/>
      <c r="BD109" s="638"/>
      <c r="BE109" s="638"/>
      <c r="BF109" s="638"/>
      <c r="BG109" s="638"/>
      <c r="BH109" s="638"/>
      <c r="BI109" s="638"/>
      <c r="BJ109" s="638"/>
      <c r="BK109" s="638"/>
      <c r="BL109" s="638"/>
      <c r="BM109" s="638"/>
      <c r="BN109" s="638"/>
      <c r="BO109" s="638"/>
      <c r="BP109" s="638"/>
      <c r="BQ109" s="638"/>
      <c r="BR109" s="638"/>
      <c r="BS109" s="638"/>
    </row>
    <row r="110" spans="2:71" ht="3.75" customHeight="1">
      <c r="B110" s="638"/>
      <c r="C110" s="638"/>
      <c r="D110" s="638"/>
      <c r="E110" s="638"/>
      <c r="F110" s="638"/>
      <c r="G110" s="638"/>
      <c r="H110" s="638"/>
      <c r="I110" s="638"/>
      <c r="J110" s="638"/>
      <c r="K110" s="638"/>
      <c r="L110" s="638"/>
      <c r="M110" s="638"/>
      <c r="N110" s="638"/>
      <c r="O110" s="638"/>
      <c r="P110" s="638"/>
      <c r="Q110" s="638"/>
      <c r="R110" s="638"/>
      <c r="S110" s="638"/>
      <c r="T110" s="638"/>
      <c r="U110" s="638"/>
      <c r="V110" s="638"/>
      <c r="W110" s="638"/>
      <c r="X110" s="638"/>
      <c r="Y110" s="638"/>
      <c r="Z110" s="638"/>
      <c r="AA110" s="638"/>
      <c r="AB110" s="638"/>
      <c r="AC110" s="638"/>
      <c r="AD110" s="638"/>
      <c r="AE110" s="638"/>
      <c r="AF110" s="638"/>
      <c r="AG110" s="638"/>
      <c r="AH110" s="638"/>
      <c r="AI110" s="638"/>
      <c r="AJ110" s="638"/>
      <c r="AK110" s="638"/>
      <c r="AL110" s="638"/>
      <c r="AM110" s="638"/>
      <c r="AN110" s="638"/>
      <c r="AO110" s="638"/>
      <c r="AP110" s="638"/>
      <c r="AQ110" s="638"/>
      <c r="AR110" s="638"/>
      <c r="AS110" s="638"/>
      <c r="AT110" s="638"/>
      <c r="AU110" s="638"/>
      <c r="AV110" s="638"/>
      <c r="AW110" s="638"/>
      <c r="AX110" s="638"/>
      <c r="AY110" s="638"/>
      <c r="AZ110" s="638"/>
      <c r="BA110" s="638"/>
      <c r="BB110" s="638"/>
      <c r="BC110" s="638"/>
      <c r="BD110" s="638"/>
      <c r="BE110" s="638"/>
      <c r="BF110" s="638"/>
      <c r="BG110" s="638"/>
      <c r="BH110" s="638"/>
      <c r="BI110" s="638"/>
      <c r="BJ110" s="638"/>
      <c r="BK110" s="638"/>
      <c r="BL110" s="638"/>
      <c r="BM110" s="638"/>
      <c r="BN110" s="638"/>
      <c r="BO110" s="638"/>
      <c r="BP110" s="638"/>
      <c r="BQ110" s="638"/>
      <c r="BR110" s="638"/>
      <c r="BS110" s="638"/>
    </row>
    <row r="111" spans="2:71" ht="6.75" customHeight="1">
      <c r="B111" s="638"/>
      <c r="C111" s="638"/>
      <c r="D111" s="638"/>
      <c r="E111" s="638"/>
      <c r="F111" s="638"/>
      <c r="G111" s="638"/>
      <c r="H111" s="638"/>
      <c r="I111" s="638"/>
      <c r="J111" s="638"/>
      <c r="K111" s="638"/>
      <c r="L111" s="638"/>
      <c r="M111" s="638"/>
      <c r="N111" s="638"/>
      <c r="O111" s="638"/>
      <c r="P111" s="638"/>
      <c r="Q111" s="638"/>
      <c r="R111" s="638"/>
      <c r="S111" s="638"/>
      <c r="T111" s="638"/>
      <c r="U111" s="638"/>
      <c r="V111" s="638"/>
      <c r="W111" s="638"/>
      <c r="X111" s="638"/>
      <c r="Y111" s="638"/>
      <c r="Z111" s="638"/>
      <c r="AA111" s="638"/>
      <c r="AB111" s="638"/>
      <c r="AC111" s="638"/>
      <c r="AD111" s="638"/>
      <c r="AE111" s="638"/>
      <c r="AF111" s="638"/>
      <c r="AG111" s="638"/>
      <c r="AH111" s="638"/>
      <c r="AI111" s="638"/>
      <c r="AJ111" s="638"/>
      <c r="AK111" s="638"/>
      <c r="AL111" s="638"/>
      <c r="AM111" s="638"/>
      <c r="AN111" s="638"/>
      <c r="AO111" s="638"/>
      <c r="AP111" s="638"/>
      <c r="AQ111" s="638"/>
      <c r="AR111" s="638"/>
      <c r="AS111" s="638"/>
      <c r="AT111" s="638"/>
      <c r="AU111" s="638"/>
      <c r="AV111" s="638"/>
      <c r="AW111" s="638"/>
      <c r="AX111" s="638"/>
      <c r="AY111" s="638"/>
      <c r="AZ111" s="638"/>
      <c r="BA111" s="638"/>
      <c r="BB111" s="638"/>
      <c r="BC111" s="638"/>
      <c r="BD111" s="638"/>
      <c r="BE111" s="638"/>
      <c r="BF111" s="638"/>
      <c r="BG111" s="638"/>
      <c r="BH111" s="638"/>
      <c r="BI111" s="638"/>
      <c r="BJ111" s="638"/>
      <c r="BK111" s="638"/>
      <c r="BL111" s="638"/>
      <c r="BM111" s="638"/>
      <c r="BN111" s="638"/>
      <c r="BO111" s="638"/>
      <c r="BP111" s="638"/>
      <c r="BQ111" s="638"/>
      <c r="BR111" s="638"/>
      <c r="BS111" s="638"/>
    </row>
    <row r="112" spans="2:71" ht="11.25" customHeight="1">
      <c r="D112" s="640" t="s">
        <v>188</v>
      </c>
      <c r="E112" s="640"/>
      <c r="F112" s="640"/>
      <c r="G112" s="640"/>
      <c r="H112" s="640"/>
      <c r="I112" s="640"/>
      <c r="J112" s="640"/>
      <c r="K112" s="640"/>
      <c r="L112" s="640"/>
      <c r="M112" s="640"/>
      <c r="N112" s="640"/>
      <c r="O112" s="640"/>
      <c r="P112" s="640"/>
      <c r="Q112" s="640"/>
      <c r="R112" s="640"/>
      <c r="S112" s="640"/>
      <c r="T112" s="640"/>
      <c r="AK112" s="767" t="s">
        <v>189</v>
      </c>
      <c r="AL112" s="767"/>
      <c r="AM112" s="767"/>
      <c r="AN112" s="767"/>
    </row>
    <row r="113" spans="3:64" ht="6.75" customHeight="1">
      <c r="D113" s="640"/>
      <c r="E113" s="640"/>
      <c r="F113" s="640"/>
      <c r="G113" s="640"/>
      <c r="H113" s="640"/>
      <c r="I113" s="640"/>
      <c r="J113" s="640"/>
      <c r="K113" s="640"/>
      <c r="L113" s="640"/>
      <c r="M113" s="640"/>
      <c r="N113" s="640"/>
      <c r="O113" s="640"/>
      <c r="P113" s="640"/>
      <c r="Q113" s="640"/>
      <c r="R113" s="640"/>
      <c r="S113" s="640"/>
      <c r="T113" s="640"/>
      <c r="AK113" s="767"/>
      <c r="AL113" s="767"/>
      <c r="AM113" s="767"/>
      <c r="AN113" s="767"/>
    </row>
    <row r="114" spans="3:64" ht="3.75" customHeight="1">
      <c r="C114" s="643" t="s">
        <v>190</v>
      </c>
      <c r="D114" s="643"/>
      <c r="E114" s="643"/>
      <c r="F114" s="661"/>
      <c r="G114" s="661"/>
      <c r="H114" s="661"/>
      <c r="I114" s="661"/>
      <c r="J114" s="661"/>
      <c r="K114" s="661"/>
      <c r="L114" s="661"/>
      <c r="M114" s="661"/>
      <c r="N114" s="661"/>
      <c r="O114" s="661"/>
      <c r="P114" s="661"/>
      <c r="Q114" s="661"/>
      <c r="R114" s="661"/>
      <c r="S114" s="661"/>
      <c r="T114" s="661"/>
      <c r="U114" s="661"/>
      <c r="V114" s="661"/>
      <c r="W114" s="661"/>
      <c r="X114" s="661"/>
      <c r="Y114" s="661"/>
      <c r="Z114" s="661"/>
      <c r="AA114" s="661"/>
      <c r="AB114" s="661"/>
      <c r="AC114" s="661"/>
      <c r="AD114" s="661"/>
      <c r="AE114" s="661"/>
      <c r="AF114" s="661"/>
      <c r="AG114" s="661"/>
      <c r="AH114" s="661"/>
      <c r="AK114" s="416"/>
      <c r="AL114" s="416"/>
      <c r="AM114" s="416"/>
      <c r="AN114" s="416"/>
    </row>
    <row r="115" spans="3:64" ht="5.25" customHeight="1">
      <c r="C115" s="643"/>
      <c r="D115" s="643"/>
      <c r="E115" s="643"/>
      <c r="F115" s="661"/>
      <c r="G115" s="661"/>
      <c r="H115" s="661"/>
      <c r="I115" s="661"/>
      <c r="J115" s="661"/>
      <c r="K115" s="661"/>
      <c r="L115" s="661"/>
      <c r="M115" s="661"/>
      <c r="N115" s="661"/>
      <c r="O115" s="661"/>
      <c r="P115" s="661"/>
      <c r="Q115" s="661"/>
      <c r="R115" s="661"/>
      <c r="S115" s="661"/>
      <c r="T115" s="661"/>
      <c r="U115" s="661"/>
      <c r="V115" s="661"/>
      <c r="W115" s="661"/>
      <c r="X115" s="661"/>
      <c r="Y115" s="661"/>
      <c r="Z115" s="661"/>
      <c r="AA115" s="661"/>
      <c r="AB115" s="661"/>
      <c r="AC115" s="661"/>
      <c r="AD115" s="661"/>
      <c r="AE115" s="661"/>
      <c r="AF115" s="661"/>
      <c r="AG115" s="661"/>
      <c r="AH115" s="661"/>
      <c r="AK115" s="640" t="s">
        <v>191</v>
      </c>
      <c r="AL115" s="640"/>
      <c r="AM115" s="640"/>
      <c r="AN115" s="640"/>
      <c r="AO115" s="640"/>
      <c r="AP115" s="640"/>
      <c r="AQ115" s="640"/>
      <c r="AR115" s="640"/>
      <c r="AS115" s="640"/>
      <c r="AT115" s="640"/>
      <c r="AU115" s="640"/>
      <c r="AV115" s="640"/>
    </row>
    <row r="116" spans="3:64" ht="5.25" customHeight="1">
      <c r="C116" s="643"/>
      <c r="D116" s="643"/>
      <c r="E116" s="643"/>
      <c r="F116" s="662"/>
      <c r="G116" s="662"/>
      <c r="H116" s="662"/>
      <c r="I116" s="662"/>
      <c r="J116" s="662"/>
      <c r="K116" s="662"/>
      <c r="L116" s="662"/>
      <c r="M116" s="662"/>
      <c r="N116" s="662"/>
      <c r="O116" s="662"/>
      <c r="P116" s="662"/>
      <c r="Q116" s="662"/>
      <c r="R116" s="662"/>
      <c r="S116" s="662"/>
      <c r="T116" s="662"/>
      <c r="U116" s="662"/>
      <c r="V116" s="662"/>
      <c r="W116" s="662"/>
      <c r="X116" s="662"/>
      <c r="Y116" s="662"/>
      <c r="Z116" s="662"/>
      <c r="AA116" s="662"/>
      <c r="AB116" s="662"/>
      <c r="AC116" s="662"/>
      <c r="AD116" s="662"/>
      <c r="AE116" s="662"/>
      <c r="AF116" s="662"/>
      <c r="AG116" s="662"/>
      <c r="AH116" s="662"/>
      <c r="AK116" s="640"/>
      <c r="AL116" s="640"/>
      <c r="AM116" s="640"/>
      <c r="AN116" s="640"/>
      <c r="AO116" s="640"/>
      <c r="AP116" s="640"/>
      <c r="AQ116" s="640"/>
      <c r="AR116" s="640"/>
      <c r="AS116" s="640"/>
      <c r="AT116" s="640"/>
      <c r="AU116" s="640"/>
      <c r="AV116" s="640"/>
    </row>
    <row r="117" spans="3:64" ht="3.75" customHeight="1">
      <c r="AK117" s="640" t="s">
        <v>192</v>
      </c>
      <c r="AL117" s="640"/>
      <c r="AM117" s="640"/>
      <c r="AN117" s="640"/>
      <c r="AO117" s="640"/>
      <c r="AP117" s="640"/>
      <c r="AQ117" s="640"/>
      <c r="AR117" s="640"/>
      <c r="AS117" s="640"/>
      <c r="AT117" s="640"/>
      <c r="AU117" s="640"/>
      <c r="AV117" s="640"/>
      <c r="AW117" s="640"/>
      <c r="AX117" s="640"/>
      <c r="AY117" s="640"/>
      <c r="AZ117" s="640"/>
      <c r="BA117" s="640"/>
      <c r="BB117" s="640"/>
      <c r="BC117" s="640"/>
      <c r="BD117" s="640"/>
    </row>
    <row r="118" spans="3:64" ht="6.75" customHeight="1">
      <c r="C118" s="640" t="s">
        <v>193</v>
      </c>
      <c r="D118" s="640"/>
      <c r="E118" s="640"/>
      <c r="F118" s="640"/>
      <c r="G118" s="640"/>
      <c r="H118" s="640"/>
      <c r="I118" s="661"/>
      <c r="J118" s="661"/>
      <c r="K118" s="661"/>
      <c r="L118" s="661"/>
      <c r="M118" s="661"/>
      <c r="N118" s="661"/>
      <c r="O118" s="661"/>
      <c r="P118" s="661"/>
      <c r="Q118" s="661"/>
      <c r="R118" s="661"/>
      <c r="S118" s="661"/>
      <c r="T118" s="661"/>
      <c r="U118" s="661"/>
      <c r="V118" s="661"/>
      <c r="W118" s="661"/>
      <c r="X118" s="661"/>
      <c r="Y118" s="661"/>
      <c r="Z118" s="661"/>
      <c r="AA118" s="661"/>
      <c r="AB118" s="661"/>
      <c r="AC118" s="661"/>
      <c r="AD118" s="661"/>
      <c r="AE118" s="661"/>
      <c r="AF118" s="661"/>
      <c r="AG118" s="661"/>
      <c r="AH118" s="661"/>
      <c r="AK118" s="640"/>
      <c r="AL118" s="640"/>
      <c r="AM118" s="640"/>
      <c r="AN118" s="640"/>
      <c r="AO118" s="640"/>
      <c r="AP118" s="640"/>
      <c r="AQ118" s="640"/>
      <c r="AR118" s="640"/>
      <c r="AS118" s="640"/>
      <c r="AT118" s="640"/>
      <c r="AU118" s="640"/>
      <c r="AV118" s="640"/>
      <c r="AW118" s="640"/>
      <c r="AX118" s="640"/>
      <c r="AY118" s="640"/>
      <c r="AZ118" s="640"/>
      <c r="BA118" s="640"/>
      <c r="BB118" s="640"/>
      <c r="BC118" s="640"/>
      <c r="BD118" s="640"/>
    </row>
    <row r="119" spans="3:64" ht="5.25" customHeight="1">
      <c r="C119" s="640"/>
      <c r="D119" s="640"/>
      <c r="E119" s="640"/>
      <c r="F119" s="640"/>
      <c r="G119" s="640"/>
      <c r="H119" s="640"/>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N119" s="661"/>
      <c r="AO119" s="661"/>
      <c r="AP119" s="661"/>
      <c r="AQ119" s="661"/>
      <c r="AR119" s="661"/>
      <c r="AS119" s="661"/>
      <c r="AT119" s="661"/>
      <c r="AU119" s="661"/>
      <c r="AV119" s="661"/>
      <c r="AW119" s="661"/>
      <c r="AX119" s="661"/>
    </row>
    <row r="120" spans="3:64" ht="3.75" customHeight="1">
      <c r="C120" s="640"/>
      <c r="D120" s="640"/>
      <c r="E120" s="640"/>
      <c r="F120" s="640"/>
      <c r="G120" s="640"/>
      <c r="H120" s="640"/>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K120" s="640" t="s">
        <v>194</v>
      </c>
      <c r="AL120" s="640"/>
      <c r="AM120" s="640"/>
      <c r="AN120" s="661"/>
      <c r="AO120" s="661"/>
      <c r="AP120" s="661"/>
      <c r="AQ120" s="661"/>
      <c r="AR120" s="661"/>
      <c r="AS120" s="661"/>
      <c r="AT120" s="661"/>
      <c r="AU120" s="661"/>
      <c r="AV120" s="661"/>
      <c r="AW120" s="661"/>
      <c r="AX120" s="661"/>
    </row>
    <row r="121" spans="3:64" ht="2.25" customHeight="1">
      <c r="Q121" s="339"/>
      <c r="R121" s="339"/>
      <c r="S121" s="339"/>
      <c r="T121" s="339"/>
      <c r="AK121" s="640"/>
      <c r="AL121" s="640"/>
      <c r="AM121" s="640"/>
      <c r="AN121" s="661"/>
      <c r="AO121" s="661"/>
      <c r="AP121" s="661"/>
      <c r="AQ121" s="661"/>
      <c r="AR121" s="661"/>
      <c r="AS121" s="661"/>
      <c r="AT121" s="661"/>
      <c r="AU121" s="661"/>
      <c r="AV121" s="661"/>
      <c r="AW121" s="661"/>
      <c r="AX121" s="661"/>
      <c r="AY121" s="340"/>
      <c r="AZ121" s="340"/>
      <c r="BA121" s="340"/>
      <c r="BB121" s="340"/>
      <c r="BC121" s="340"/>
      <c r="BD121" s="340"/>
      <c r="BE121" s="340"/>
      <c r="BF121" s="340"/>
      <c r="BG121" s="340"/>
      <c r="BH121" s="340"/>
      <c r="BI121" s="340"/>
      <c r="BJ121" s="340"/>
      <c r="BK121" s="340"/>
      <c r="BL121" s="340"/>
    </row>
    <row r="122" spans="3:64" ht="4.5" customHeight="1">
      <c r="AK122" s="640"/>
      <c r="AL122" s="640"/>
      <c r="AM122" s="640"/>
      <c r="AN122" s="662"/>
      <c r="AO122" s="662"/>
      <c r="AP122" s="662"/>
      <c r="AQ122" s="662"/>
      <c r="AR122" s="662"/>
      <c r="AS122" s="662"/>
      <c r="AT122" s="662"/>
      <c r="AU122" s="662"/>
      <c r="AV122" s="662"/>
      <c r="AW122" s="662"/>
      <c r="AX122" s="662"/>
      <c r="AY122" s="340"/>
      <c r="AZ122" s="340"/>
      <c r="BA122" s="340"/>
      <c r="BB122" s="340"/>
      <c r="BC122" s="340"/>
      <c r="BD122" s="340"/>
      <c r="BE122" s="340"/>
      <c r="BF122" s="340"/>
      <c r="BG122" s="340"/>
      <c r="BH122" s="340"/>
      <c r="BI122" s="340"/>
      <c r="BJ122" s="340"/>
      <c r="BK122" s="340"/>
      <c r="BL122" s="340"/>
    </row>
    <row r="123" spans="3:64" ht="6.75" customHeight="1">
      <c r="C123" s="640" t="s">
        <v>195</v>
      </c>
      <c r="D123" s="640"/>
      <c r="E123" s="640"/>
      <c r="F123" s="640"/>
      <c r="G123" s="640"/>
      <c r="H123" s="640"/>
      <c r="L123" s="643" t="s">
        <v>196</v>
      </c>
      <c r="M123" s="643"/>
      <c r="N123" s="643"/>
      <c r="O123" s="661"/>
      <c r="P123" s="661"/>
      <c r="Q123" s="661"/>
      <c r="R123" s="661"/>
      <c r="S123" s="661"/>
      <c r="T123" s="661"/>
      <c r="U123" s="661"/>
      <c r="V123" s="661"/>
      <c r="W123" s="643" t="s">
        <v>197</v>
      </c>
      <c r="X123" s="643"/>
      <c r="Y123" s="643"/>
      <c r="Z123" s="661"/>
      <c r="AA123" s="661"/>
      <c r="AB123" s="661"/>
      <c r="AC123" s="661"/>
      <c r="AD123" s="661"/>
      <c r="AE123" s="661"/>
      <c r="AF123" s="661"/>
      <c r="AG123" s="661"/>
      <c r="AH123" s="661"/>
    </row>
    <row r="124" spans="3:64" ht="4.5" customHeight="1">
      <c r="C124" s="640"/>
      <c r="D124" s="640"/>
      <c r="E124" s="640"/>
      <c r="F124" s="640"/>
      <c r="G124" s="640"/>
      <c r="H124" s="640"/>
      <c r="L124" s="643"/>
      <c r="M124" s="643"/>
      <c r="N124" s="643"/>
      <c r="O124" s="662"/>
      <c r="P124" s="662"/>
      <c r="Q124" s="662"/>
      <c r="R124" s="662"/>
      <c r="S124" s="662"/>
      <c r="T124" s="662"/>
      <c r="U124" s="662"/>
      <c r="V124" s="662"/>
      <c r="W124" s="643"/>
      <c r="X124" s="643"/>
      <c r="Y124" s="643"/>
      <c r="Z124" s="662"/>
      <c r="AA124" s="662"/>
      <c r="AB124" s="662"/>
      <c r="AC124" s="662"/>
      <c r="AD124" s="662"/>
      <c r="AE124" s="662"/>
      <c r="AF124" s="662"/>
      <c r="AG124" s="662"/>
      <c r="AH124" s="662"/>
    </row>
    <row r="125" spans="3:64" ht="3.75" customHeight="1"/>
    <row r="126" spans="3:64" ht="6" customHeight="1">
      <c r="C126" s="640" t="s">
        <v>198</v>
      </c>
      <c r="D126" s="640"/>
      <c r="E126" s="640"/>
      <c r="F126" s="640"/>
      <c r="G126" s="640"/>
      <c r="H126" s="640"/>
      <c r="I126" s="640"/>
      <c r="J126" s="640"/>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row>
    <row r="127" spans="3:64" ht="6" customHeight="1">
      <c r="C127" s="640"/>
      <c r="D127" s="640"/>
      <c r="E127" s="640"/>
      <c r="F127" s="640"/>
      <c r="G127" s="640"/>
      <c r="H127" s="640"/>
      <c r="I127" s="640"/>
      <c r="J127" s="640"/>
      <c r="K127" s="636"/>
      <c r="L127" s="636"/>
      <c r="M127" s="636"/>
      <c r="N127" s="636"/>
      <c r="O127" s="636"/>
      <c r="P127" s="636"/>
      <c r="Q127" s="636"/>
      <c r="R127" s="636"/>
      <c r="S127" s="636"/>
      <c r="T127" s="636"/>
      <c r="U127" s="636"/>
      <c r="V127" s="636"/>
      <c r="W127" s="636"/>
      <c r="X127" s="636"/>
      <c r="Y127" s="636"/>
      <c r="Z127" s="636"/>
      <c r="AA127" s="636"/>
      <c r="AB127" s="636"/>
      <c r="AC127" s="636"/>
      <c r="AD127" s="636"/>
      <c r="AE127" s="636"/>
      <c r="AF127" s="636"/>
      <c r="AG127" s="636"/>
      <c r="AH127" s="636"/>
    </row>
    <row r="128" spans="3:64" ht="6.75" customHeight="1">
      <c r="C128" s="640"/>
      <c r="D128" s="640"/>
      <c r="E128" s="640"/>
      <c r="F128" s="640"/>
      <c r="G128" s="640"/>
      <c r="H128" s="640"/>
      <c r="I128" s="640"/>
      <c r="J128" s="640"/>
      <c r="K128" s="637"/>
      <c r="L128" s="637"/>
      <c r="M128" s="637"/>
      <c r="N128" s="637"/>
      <c r="O128" s="637"/>
      <c r="P128" s="637"/>
      <c r="Q128" s="637"/>
      <c r="R128" s="637"/>
      <c r="S128" s="637"/>
      <c r="T128" s="637"/>
      <c r="U128" s="637"/>
      <c r="V128" s="637"/>
      <c r="W128" s="637"/>
      <c r="X128" s="637"/>
      <c r="Y128" s="637"/>
      <c r="Z128" s="637"/>
      <c r="AA128" s="637"/>
      <c r="AB128" s="637"/>
      <c r="AC128" s="637"/>
      <c r="AD128" s="637"/>
      <c r="AE128" s="637"/>
      <c r="AF128" s="637"/>
      <c r="AG128" s="637"/>
      <c r="AH128" s="637"/>
    </row>
    <row r="129" spans="2:71" ht="3" customHeight="1"/>
    <row r="130" spans="2:71" ht="3" customHeight="1"/>
    <row r="131" spans="2:71" ht="3.75" customHeight="1">
      <c r="C131" s="644" t="s">
        <v>199</v>
      </c>
      <c r="D131" s="644"/>
      <c r="E131" s="644"/>
      <c r="F131" s="644"/>
      <c r="G131" s="644"/>
      <c r="H131" s="644"/>
      <c r="I131" s="644"/>
      <c r="J131" s="644"/>
      <c r="K131" s="644"/>
      <c r="L131" s="644"/>
      <c r="N131" s="640" t="s">
        <v>200</v>
      </c>
      <c r="O131" s="640"/>
      <c r="P131" s="640"/>
      <c r="Q131" s="640"/>
      <c r="V131" s="643" t="s">
        <v>201</v>
      </c>
      <c r="W131" s="643"/>
      <c r="X131" s="643"/>
      <c r="Y131" s="643"/>
      <c r="Z131" s="643"/>
      <c r="AG131" s="640" t="s">
        <v>202</v>
      </c>
      <c r="AH131" s="640"/>
      <c r="AI131" s="640"/>
      <c r="AJ131" s="640"/>
      <c r="AK131" s="640"/>
      <c r="AQ131" s="640" t="s">
        <v>203</v>
      </c>
      <c r="AR131" s="640"/>
      <c r="AS131" s="640"/>
      <c r="AT131" s="640"/>
      <c r="AU131" s="640"/>
      <c r="AV131" s="640"/>
      <c r="BA131" s="643" t="s">
        <v>204</v>
      </c>
      <c r="BB131" s="643"/>
      <c r="BC131" s="643"/>
      <c r="BD131" s="643"/>
      <c r="BM131" s="643"/>
      <c r="BN131" s="643"/>
      <c r="BO131" s="643"/>
      <c r="BP131" s="643"/>
    </row>
    <row r="132" spans="2:71" ht="3.75" customHeight="1">
      <c r="C132" s="644"/>
      <c r="D132" s="644"/>
      <c r="E132" s="644"/>
      <c r="F132" s="644"/>
      <c r="G132" s="644"/>
      <c r="H132" s="644"/>
      <c r="I132" s="644"/>
      <c r="J132" s="644"/>
      <c r="K132" s="644"/>
      <c r="L132" s="644"/>
      <c r="N132" s="640"/>
      <c r="O132" s="640"/>
      <c r="P132" s="640"/>
      <c r="Q132" s="640"/>
      <c r="V132" s="643"/>
      <c r="W132" s="643"/>
      <c r="X132" s="643"/>
      <c r="Y132" s="643"/>
      <c r="Z132" s="643"/>
      <c r="AG132" s="640"/>
      <c r="AH132" s="640"/>
      <c r="AI132" s="640"/>
      <c r="AJ132" s="640"/>
      <c r="AK132" s="640"/>
      <c r="AQ132" s="640"/>
      <c r="AR132" s="640"/>
      <c r="AS132" s="640"/>
      <c r="AT132" s="640"/>
      <c r="AU132" s="640"/>
      <c r="AV132" s="640"/>
      <c r="BA132" s="643"/>
      <c r="BB132" s="643"/>
      <c r="BC132" s="643"/>
      <c r="BD132" s="643"/>
      <c r="BM132" s="643"/>
      <c r="BN132" s="643"/>
      <c r="BO132" s="643"/>
      <c r="BP132" s="643"/>
    </row>
    <row r="133" spans="2:71" ht="5.25" customHeight="1">
      <c r="C133" s="417"/>
      <c r="D133" s="417"/>
      <c r="E133" s="417"/>
      <c r="F133" s="417"/>
      <c r="G133" s="417"/>
      <c r="H133" s="417"/>
      <c r="I133" s="417"/>
      <c r="J133" s="417"/>
      <c r="K133" s="417"/>
      <c r="L133" s="417"/>
      <c r="N133" s="415"/>
      <c r="O133" s="415"/>
      <c r="P133" s="415"/>
      <c r="Q133" s="415"/>
      <c r="V133" s="416"/>
      <c r="W133" s="416"/>
      <c r="X133" s="416"/>
      <c r="Y133" s="416"/>
      <c r="Z133" s="416"/>
      <c r="AG133" s="415"/>
      <c r="AH133" s="415"/>
      <c r="AI133" s="415"/>
      <c r="AJ133" s="415"/>
      <c r="AK133" s="415"/>
      <c r="AQ133" s="415"/>
      <c r="AR133" s="415"/>
      <c r="AS133" s="415"/>
      <c r="AT133" s="415"/>
      <c r="AU133" s="415"/>
      <c r="AV133" s="415"/>
      <c r="BC133" s="415"/>
      <c r="BD133" s="415"/>
      <c r="BE133" s="415"/>
      <c r="BF133" s="415"/>
      <c r="BG133" s="415"/>
      <c r="BM133" s="416"/>
      <c r="BN133" s="416"/>
      <c r="BO133" s="416"/>
      <c r="BP133" s="416"/>
    </row>
    <row r="134" spans="2:71" ht="3.75" customHeight="1">
      <c r="B134" s="638" t="s">
        <v>205</v>
      </c>
      <c r="C134" s="638"/>
      <c r="D134" s="638"/>
      <c r="E134" s="638"/>
      <c r="F134" s="638"/>
      <c r="G134" s="638"/>
      <c r="H134" s="638"/>
      <c r="I134" s="638"/>
      <c r="J134" s="638"/>
      <c r="K134" s="638"/>
      <c r="L134" s="638"/>
      <c r="M134" s="638"/>
      <c r="N134" s="638"/>
      <c r="O134" s="638"/>
      <c r="P134" s="638"/>
      <c r="Q134" s="638"/>
      <c r="R134" s="638"/>
      <c r="S134" s="638"/>
      <c r="T134" s="638"/>
      <c r="U134" s="638"/>
      <c r="V134" s="638"/>
      <c r="W134" s="638"/>
      <c r="X134" s="638"/>
      <c r="Y134" s="638"/>
      <c r="Z134" s="638"/>
      <c r="AA134" s="638"/>
      <c r="AB134" s="638"/>
      <c r="AC134" s="638"/>
      <c r="AD134" s="638"/>
      <c r="AE134" s="638"/>
      <c r="AF134" s="638"/>
      <c r="AG134" s="638"/>
      <c r="AH134" s="638"/>
      <c r="AI134" s="638"/>
      <c r="AJ134" s="638"/>
      <c r="AK134" s="638"/>
      <c r="AL134" s="638"/>
      <c r="AM134" s="638"/>
      <c r="AN134" s="638"/>
      <c r="AO134" s="638"/>
      <c r="AP134" s="638"/>
      <c r="AQ134" s="638"/>
      <c r="AR134" s="638"/>
      <c r="AS134" s="638"/>
      <c r="AT134" s="638"/>
      <c r="AU134" s="638"/>
      <c r="AV134" s="638"/>
      <c r="AW134" s="638"/>
      <c r="AX134" s="638"/>
      <c r="AY134" s="638"/>
      <c r="AZ134" s="638"/>
      <c r="BA134" s="638"/>
      <c r="BB134" s="638"/>
      <c r="BC134" s="638"/>
      <c r="BD134" s="638"/>
      <c r="BE134" s="638"/>
      <c r="BF134" s="638"/>
      <c r="BG134" s="638"/>
      <c r="BH134" s="638"/>
      <c r="BI134" s="638"/>
      <c r="BJ134" s="638"/>
      <c r="BK134" s="638"/>
      <c r="BL134" s="638"/>
      <c r="BM134" s="638"/>
      <c r="BN134" s="638"/>
      <c r="BO134" s="638"/>
      <c r="BP134" s="638"/>
      <c r="BQ134" s="638"/>
      <c r="BR134" s="638"/>
      <c r="BS134" s="638"/>
    </row>
    <row r="135" spans="2:71" ht="3.75" customHeight="1">
      <c r="B135" s="638"/>
      <c r="C135" s="638"/>
      <c r="D135" s="638"/>
      <c r="E135" s="638"/>
      <c r="F135" s="638"/>
      <c r="G135" s="638"/>
      <c r="H135" s="638"/>
      <c r="I135" s="638"/>
      <c r="J135" s="638"/>
      <c r="K135" s="638"/>
      <c r="L135" s="638"/>
      <c r="M135" s="638"/>
      <c r="N135" s="638"/>
      <c r="O135" s="638"/>
      <c r="P135" s="638"/>
      <c r="Q135" s="638"/>
      <c r="R135" s="638"/>
      <c r="S135" s="638"/>
      <c r="T135" s="638"/>
      <c r="U135" s="638"/>
      <c r="V135" s="638"/>
      <c r="W135" s="638"/>
      <c r="X135" s="638"/>
      <c r="Y135" s="638"/>
      <c r="Z135" s="638"/>
      <c r="AA135" s="638"/>
      <c r="AB135" s="638"/>
      <c r="AC135" s="638"/>
      <c r="AD135" s="638"/>
      <c r="AE135" s="638"/>
      <c r="AF135" s="638"/>
      <c r="AG135" s="638"/>
      <c r="AH135" s="638"/>
      <c r="AI135" s="638"/>
      <c r="AJ135" s="638"/>
      <c r="AK135" s="638"/>
      <c r="AL135" s="638"/>
      <c r="AM135" s="638"/>
      <c r="AN135" s="638"/>
      <c r="AO135" s="638"/>
      <c r="AP135" s="638"/>
      <c r="AQ135" s="638"/>
      <c r="AR135" s="638"/>
      <c r="AS135" s="638"/>
      <c r="AT135" s="638"/>
      <c r="AU135" s="638"/>
      <c r="AV135" s="638"/>
      <c r="AW135" s="638"/>
      <c r="AX135" s="638"/>
      <c r="AY135" s="638"/>
      <c r="AZ135" s="638"/>
      <c r="BA135" s="638"/>
      <c r="BB135" s="638"/>
      <c r="BC135" s="638"/>
      <c r="BD135" s="638"/>
      <c r="BE135" s="638"/>
      <c r="BF135" s="638"/>
      <c r="BG135" s="638"/>
      <c r="BH135" s="638"/>
      <c r="BI135" s="638"/>
      <c r="BJ135" s="638"/>
      <c r="BK135" s="638"/>
      <c r="BL135" s="638"/>
      <c r="BM135" s="638"/>
      <c r="BN135" s="638"/>
      <c r="BO135" s="638"/>
      <c r="BP135" s="638"/>
      <c r="BQ135" s="638"/>
      <c r="BR135" s="638"/>
      <c r="BS135" s="638"/>
    </row>
    <row r="136" spans="2:71" ht="5.25" customHeight="1">
      <c r="B136" s="638"/>
      <c r="C136" s="638"/>
      <c r="D136" s="638"/>
      <c r="E136" s="638"/>
      <c r="F136" s="638"/>
      <c r="G136" s="638"/>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638"/>
      <c r="AM136" s="638"/>
      <c r="AN136" s="638"/>
      <c r="AO136" s="638"/>
      <c r="AP136" s="638"/>
      <c r="AQ136" s="638"/>
      <c r="AR136" s="638"/>
      <c r="AS136" s="638"/>
      <c r="AT136" s="638"/>
      <c r="AU136" s="638"/>
      <c r="AV136" s="638"/>
      <c r="AW136" s="638"/>
      <c r="AX136" s="638"/>
      <c r="AY136" s="638"/>
      <c r="AZ136" s="638"/>
      <c r="BA136" s="638"/>
      <c r="BB136" s="638"/>
      <c r="BC136" s="638"/>
      <c r="BD136" s="638"/>
      <c r="BE136" s="638"/>
      <c r="BF136" s="638"/>
      <c r="BG136" s="638"/>
      <c r="BH136" s="638"/>
      <c r="BI136" s="638"/>
      <c r="BJ136" s="638"/>
      <c r="BK136" s="638"/>
      <c r="BL136" s="638"/>
      <c r="BM136" s="638"/>
      <c r="BN136" s="638"/>
      <c r="BO136" s="638"/>
      <c r="BP136" s="638"/>
      <c r="BQ136" s="638"/>
      <c r="BR136" s="638"/>
      <c r="BS136" s="638"/>
    </row>
    <row r="137" spans="2:71" ht="3" customHeight="1"/>
    <row r="138" spans="2:71" ht="4.5" customHeight="1">
      <c r="C138" s="644" t="s">
        <v>206</v>
      </c>
      <c r="D138" s="644"/>
      <c r="E138" s="644"/>
      <c r="F138" s="644"/>
      <c r="G138" s="644"/>
      <c r="M138" s="644" t="s">
        <v>207</v>
      </c>
      <c r="N138" s="644"/>
      <c r="O138" s="644"/>
      <c r="P138" s="644"/>
      <c r="Q138" s="338"/>
      <c r="V138" s="644" t="s">
        <v>208</v>
      </c>
      <c r="W138" s="644"/>
      <c r="X138" s="644"/>
      <c r="Y138" s="644"/>
      <c r="Z138" s="644"/>
      <c r="AF138" s="644" t="s">
        <v>209</v>
      </c>
      <c r="AG138" s="644"/>
      <c r="AH138" s="644"/>
      <c r="AI138" s="644"/>
      <c r="AJ138" s="644"/>
      <c r="AP138" s="640" t="s">
        <v>210</v>
      </c>
      <c r="AQ138" s="640"/>
      <c r="AR138" s="640"/>
      <c r="AS138" s="640"/>
      <c r="AT138" s="640"/>
      <c r="AU138" s="640"/>
      <c r="AV138" s="640"/>
      <c r="AW138" s="660"/>
      <c r="AX138" s="661"/>
      <c r="AY138" s="661"/>
      <c r="AZ138" s="661"/>
      <c r="BA138" s="661"/>
      <c r="BB138" s="661"/>
      <c r="BC138" s="661"/>
      <c r="BD138" s="661"/>
      <c r="BE138" s="661"/>
      <c r="BF138" s="661"/>
      <c r="BG138" s="640" t="s">
        <v>211</v>
      </c>
      <c r="BH138" s="640"/>
      <c r="BI138" s="640"/>
      <c r="BJ138" s="660"/>
      <c r="BK138" s="661"/>
      <c r="BL138" s="661"/>
      <c r="BM138" s="661"/>
      <c r="BN138" s="661"/>
      <c r="BO138" s="661"/>
      <c r="BP138" s="661"/>
      <c r="BQ138" s="661"/>
      <c r="BR138" s="661"/>
      <c r="BS138" s="661"/>
    </row>
    <row r="139" spans="2:71" ht="6.75" customHeight="1">
      <c r="C139" s="644"/>
      <c r="D139" s="644"/>
      <c r="E139" s="644"/>
      <c r="F139" s="644"/>
      <c r="G139" s="644"/>
      <c r="M139" s="644"/>
      <c r="N139" s="644"/>
      <c r="O139" s="644"/>
      <c r="P139" s="644"/>
      <c r="Q139" s="338"/>
      <c r="V139" s="644"/>
      <c r="W139" s="644"/>
      <c r="X139" s="644"/>
      <c r="Y139" s="644"/>
      <c r="Z139" s="644"/>
      <c r="AF139" s="644"/>
      <c r="AG139" s="644"/>
      <c r="AH139" s="644"/>
      <c r="AI139" s="644"/>
      <c r="AJ139" s="644"/>
      <c r="AP139" s="640"/>
      <c r="AQ139" s="640"/>
      <c r="AR139" s="640"/>
      <c r="AS139" s="640"/>
      <c r="AT139" s="640"/>
      <c r="AU139" s="640"/>
      <c r="AV139" s="640"/>
      <c r="AW139" s="662"/>
      <c r="AX139" s="662"/>
      <c r="AY139" s="662"/>
      <c r="AZ139" s="662"/>
      <c r="BA139" s="662"/>
      <c r="BB139" s="662"/>
      <c r="BC139" s="662"/>
      <c r="BD139" s="662"/>
      <c r="BE139" s="662"/>
      <c r="BF139" s="662"/>
      <c r="BG139" s="640"/>
      <c r="BH139" s="640"/>
      <c r="BI139" s="640"/>
      <c r="BJ139" s="662"/>
      <c r="BK139" s="662"/>
      <c r="BL139" s="662"/>
      <c r="BM139" s="662"/>
      <c r="BN139" s="662"/>
      <c r="BO139" s="662"/>
      <c r="BP139" s="662"/>
      <c r="BQ139" s="662"/>
      <c r="BR139" s="662"/>
      <c r="BS139" s="662"/>
    </row>
    <row r="140" spans="2:71" ht="3" customHeight="1"/>
    <row r="141" spans="2:71" ht="4.5" customHeight="1">
      <c r="C141" s="643" t="s">
        <v>212</v>
      </c>
      <c r="D141" s="643"/>
      <c r="E141" s="643"/>
      <c r="F141" s="643"/>
      <c r="G141" s="643"/>
      <c r="H141" s="643"/>
      <c r="I141" s="643"/>
      <c r="J141" s="643"/>
      <c r="K141" s="643"/>
      <c r="L141" s="636" t="str">
        <f>+'INFO CLIENTE'!B66</f>
        <v>N/A</v>
      </c>
      <c r="M141" s="636"/>
      <c r="N141" s="636"/>
      <c r="O141" s="636"/>
      <c r="P141" s="636"/>
      <c r="Q141" s="636"/>
      <c r="R141" s="636"/>
      <c r="S141" s="636"/>
      <c r="T141" s="636"/>
      <c r="U141" s="636"/>
      <c r="V141" s="636"/>
      <c r="W141" s="636"/>
      <c r="X141" s="636"/>
      <c r="Y141" s="636"/>
      <c r="Z141" s="636"/>
      <c r="AA141" s="636"/>
      <c r="AB141" s="636"/>
      <c r="AC141" s="636"/>
      <c r="AD141" s="636"/>
      <c r="AE141" s="636"/>
      <c r="AF141" s="636"/>
      <c r="AG141" s="636"/>
      <c r="AH141" s="640" t="s">
        <v>147</v>
      </c>
      <c r="AI141" s="640"/>
      <c r="AJ141" s="640"/>
      <c r="AK141" s="640"/>
      <c r="AL141" s="640"/>
      <c r="AM141" s="640"/>
      <c r="AN141" s="640"/>
      <c r="AO141" s="636" t="str">
        <f>+'INFO CLIENTE'!B67</f>
        <v>N/A</v>
      </c>
      <c r="AP141" s="636"/>
      <c r="AQ141" s="636"/>
      <c r="AR141" s="636"/>
      <c r="AS141" s="636"/>
      <c r="AT141" s="636"/>
      <c r="AU141" s="636"/>
      <c r="AV141" s="636"/>
      <c r="AW141" s="636"/>
      <c r="AX141" s="636"/>
      <c r="AY141" s="636"/>
      <c r="AZ141" s="636"/>
      <c r="BA141" s="636"/>
      <c r="BB141" s="636"/>
      <c r="BC141" s="636"/>
      <c r="BD141" s="643" t="s">
        <v>213</v>
      </c>
      <c r="BE141" s="643"/>
      <c r="BF141" s="643"/>
      <c r="BG141" s="643"/>
      <c r="BH141" s="643"/>
      <c r="BI141" s="643"/>
      <c r="BJ141" s="803" t="str">
        <f>+'INFO CLIENTE'!B68</f>
        <v>N/A</v>
      </c>
      <c r="BK141" s="803"/>
      <c r="BL141" s="803"/>
      <c r="BM141" s="803"/>
      <c r="BN141" s="803"/>
      <c r="BO141" s="803"/>
      <c r="BP141" s="803"/>
      <c r="BQ141" s="803"/>
      <c r="BR141" s="803"/>
      <c r="BS141" s="803"/>
    </row>
    <row r="142" spans="2:71" ht="6.75" customHeight="1">
      <c r="C142" s="643"/>
      <c r="D142" s="643"/>
      <c r="E142" s="643"/>
      <c r="F142" s="643"/>
      <c r="G142" s="643"/>
      <c r="H142" s="643"/>
      <c r="I142" s="643"/>
      <c r="J142" s="643"/>
      <c r="K142" s="643"/>
      <c r="L142" s="637"/>
      <c r="M142" s="637"/>
      <c r="N142" s="637"/>
      <c r="O142" s="637"/>
      <c r="P142" s="637"/>
      <c r="Q142" s="637"/>
      <c r="R142" s="637"/>
      <c r="S142" s="637"/>
      <c r="T142" s="637"/>
      <c r="U142" s="637"/>
      <c r="V142" s="637"/>
      <c r="W142" s="637"/>
      <c r="X142" s="637"/>
      <c r="Y142" s="637"/>
      <c r="Z142" s="637"/>
      <c r="AA142" s="637"/>
      <c r="AB142" s="637"/>
      <c r="AC142" s="637"/>
      <c r="AD142" s="637"/>
      <c r="AE142" s="637"/>
      <c r="AF142" s="637"/>
      <c r="AG142" s="637"/>
      <c r="AH142" s="640"/>
      <c r="AI142" s="640"/>
      <c r="AJ142" s="640"/>
      <c r="AK142" s="640"/>
      <c r="AL142" s="640"/>
      <c r="AM142" s="640"/>
      <c r="AN142" s="640"/>
      <c r="AO142" s="637"/>
      <c r="AP142" s="637"/>
      <c r="AQ142" s="637"/>
      <c r="AR142" s="637"/>
      <c r="AS142" s="637"/>
      <c r="AT142" s="637"/>
      <c r="AU142" s="637"/>
      <c r="AV142" s="637"/>
      <c r="AW142" s="637"/>
      <c r="AX142" s="637"/>
      <c r="AY142" s="637"/>
      <c r="AZ142" s="637"/>
      <c r="BA142" s="637"/>
      <c r="BB142" s="637"/>
      <c r="BC142" s="637"/>
      <c r="BD142" s="643"/>
      <c r="BE142" s="643"/>
      <c r="BF142" s="643"/>
      <c r="BG142" s="643"/>
      <c r="BH142" s="643"/>
      <c r="BI142" s="643"/>
      <c r="BJ142" s="804"/>
      <c r="BK142" s="804"/>
      <c r="BL142" s="804"/>
      <c r="BM142" s="804"/>
      <c r="BN142" s="804"/>
      <c r="BO142" s="804"/>
      <c r="BP142" s="804"/>
      <c r="BQ142" s="804"/>
      <c r="BR142" s="804"/>
      <c r="BS142" s="804"/>
    </row>
    <row r="143" spans="2:71" ht="6" customHeight="1"/>
    <row r="144" spans="2:71" ht="4.5" customHeight="1">
      <c r="C144" s="640" t="s">
        <v>214</v>
      </c>
      <c r="D144" s="640"/>
      <c r="E144" s="640"/>
      <c r="F144" s="640"/>
      <c r="G144" s="636" t="str">
        <f>+'INFO CLIENTE'!B70</f>
        <v>N/A</v>
      </c>
      <c r="H144" s="636"/>
      <c r="I144" s="636"/>
      <c r="J144" s="636"/>
      <c r="K144" s="636"/>
      <c r="L144" s="636"/>
      <c r="M144" s="636"/>
      <c r="N144" s="636"/>
      <c r="O144" s="636"/>
      <c r="P144" s="636"/>
      <c r="Q144" s="636"/>
      <c r="R144" s="636"/>
      <c r="S144" s="636"/>
      <c r="T144" s="636"/>
      <c r="U144" s="636"/>
      <c r="V144" s="636"/>
      <c r="W144" s="636"/>
      <c r="X144" s="636"/>
      <c r="Y144" s="636"/>
      <c r="Z144" s="636"/>
      <c r="AA144" s="636"/>
      <c r="AB144" s="636"/>
      <c r="AC144" s="636"/>
      <c r="AD144" s="640" t="s">
        <v>215</v>
      </c>
      <c r="AE144" s="640"/>
      <c r="AF144" s="640"/>
      <c r="AG144" s="640"/>
      <c r="AH144" s="636" t="str">
        <f>+'INFO CLIENTE'!B69</f>
        <v>N/A</v>
      </c>
      <c r="AI144" s="636"/>
      <c r="AJ144" s="636"/>
      <c r="AK144" s="636"/>
      <c r="AL144" s="636"/>
      <c r="AM144" s="636"/>
      <c r="AN144" s="636"/>
      <c r="AO144" s="636"/>
      <c r="AP144" s="636"/>
      <c r="AQ144" s="636"/>
      <c r="AR144" s="636"/>
      <c r="AS144" s="636"/>
      <c r="AT144" s="636"/>
      <c r="AU144" s="636"/>
      <c r="AV144" s="636"/>
      <c r="AW144" s="636"/>
      <c r="AX144" s="636"/>
      <c r="AY144" s="636"/>
      <c r="AZ144" s="636"/>
      <c r="BA144" s="636"/>
      <c r="BB144" s="636"/>
      <c r="BC144" s="636"/>
      <c r="BD144" s="636"/>
      <c r="BE144" s="636"/>
      <c r="BF144" s="636"/>
      <c r="BG144" s="636"/>
      <c r="BH144" s="636"/>
      <c r="BI144" s="636"/>
      <c r="BJ144" s="636"/>
      <c r="BK144" s="636"/>
      <c r="BL144" s="636"/>
      <c r="BM144" s="636"/>
      <c r="BN144" s="636"/>
      <c r="BO144" s="636"/>
      <c r="BP144" s="636"/>
      <c r="BQ144" s="636"/>
      <c r="BR144" s="636"/>
      <c r="BS144" s="636"/>
    </row>
    <row r="145" spans="1:72" ht="6" customHeight="1">
      <c r="C145" s="640"/>
      <c r="D145" s="640"/>
      <c r="E145" s="640"/>
      <c r="F145" s="640"/>
      <c r="G145" s="637"/>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40"/>
      <c r="AE145" s="640"/>
      <c r="AF145" s="640"/>
      <c r="AG145" s="640"/>
      <c r="AH145" s="637"/>
      <c r="AI145" s="637"/>
      <c r="AJ145" s="637"/>
      <c r="AK145" s="637"/>
      <c r="AL145" s="637"/>
      <c r="AM145" s="637"/>
      <c r="AN145" s="637"/>
      <c r="AO145" s="637"/>
      <c r="AP145" s="637"/>
      <c r="AQ145" s="637"/>
      <c r="AR145" s="637"/>
      <c r="AS145" s="637"/>
      <c r="AT145" s="637"/>
      <c r="AU145" s="637"/>
      <c r="AV145" s="637"/>
      <c r="AW145" s="637"/>
      <c r="AX145" s="637"/>
      <c r="AY145" s="637"/>
      <c r="AZ145" s="637"/>
      <c r="BA145" s="637"/>
      <c r="BB145" s="637"/>
      <c r="BC145" s="637"/>
      <c r="BD145" s="637"/>
      <c r="BE145" s="637"/>
      <c r="BF145" s="637"/>
      <c r="BG145" s="637"/>
      <c r="BH145" s="637"/>
      <c r="BI145" s="637"/>
      <c r="BJ145" s="637"/>
      <c r="BK145" s="637"/>
      <c r="BL145" s="637"/>
      <c r="BM145" s="637"/>
      <c r="BN145" s="637"/>
      <c r="BO145" s="637"/>
      <c r="BP145" s="637"/>
      <c r="BQ145" s="637"/>
      <c r="BR145" s="637"/>
      <c r="BS145" s="637"/>
    </row>
    <row r="146" spans="1:72" ht="3" customHeight="1"/>
    <row r="147" spans="1:72" ht="6" customHeight="1">
      <c r="C147" s="640" t="s">
        <v>216</v>
      </c>
      <c r="D147" s="640"/>
      <c r="E147" s="640"/>
      <c r="F147" s="640"/>
      <c r="G147" s="640"/>
      <c r="H147" s="640"/>
      <c r="I147" s="640"/>
      <c r="J147" s="636" t="str">
        <f>+'INFO CLIENTE'!B71</f>
        <v>N/A</v>
      </c>
      <c r="K147" s="636"/>
      <c r="L147" s="636"/>
      <c r="M147" s="636"/>
      <c r="N147" s="636"/>
      <c r="O147" s="636"/>
      <c r="P147" s="636"/>
      <c r="Q147" s="636"/>
      <c r="R147" s="636"/>
      <c r="S147" s="636"/>
      <c r="T147" s="636"/>
      <c r="U147" s="636"/>
      <c r="V147" s="636"/>
      <c r="W147" s="636"/>
      <c r="X147" s="636"/>
      <c r="Y147" s="636"/>
      <c r="Z147" s="636"/>
      <c r="AA147" s="636"/>
      <c r="AB147" s="636"/>
      <c r="AC147" s="636"/>
      <c r="AD147" s="636"/>
      <c r="AE147" s="636"/>
      <c r="AF147" s="636"/>
      <c r="AG147" s="636"/>
      <c r="AH147" s="636"/>
      <c r="AI147" s="636"/>
      <c r="AJ147" s="636"/>
      <c r="AK147" s="636"/>
      <c r="AL147" s="636"/>
      <c r="AM147" s="636"/>
      <c r="AN147" s="636"/>
      <c r="AO147" s="636"/>
      <c r="AP147" s="636"/>
      <c r="AQ147" s="636"/>
      <c r="AR147" s="636"/>
      <c r="AS147" s="636"/>
      <c r="AT147" s="636"/>
      <c r="AU147" s="636"/>
      <c r="AV147" s="636"/>
      <c r="AW147" s="636"/>
      <c r="AX147" s="636"/>
      <c r="AY147" s="636"/>
      <c r="AZ147" s="636"/>
      <c r="BA147" s="636"/>
      <c r="BB147" s="636"/>
      <c r="BC147" s="636"/>
      <c r="BD147" s="636"/>
      <c r="BE147" s="636"/>
      <c r="BF147" s="636"/>
      <c r="BG147" s="636"/>
      <c r="BH147" s="636"/>
      <c r="BI147" s="636"/>
      <c r="BJ147" s="636"/>
      <c r="BK147" s="636"/>
      <c r="BL147" s="636"/>
      <c r="BM147" s="636"/>
      <c r="BN147" s="636"/>
      <c r="BO147" s="636"/>
      <c r="BP147" s="636"/>
      <c r="BQ147" s="636"/>
      <c r="BR147" s="636"/>
      <c r="BS147" s="636"/>
    </row>
    <row r="148" spans="1:72" ht="6" customHeight="1">
      <c r="C148" s="640"/>
      <c r="D148" s="640"/>
      <c r="E148" s="640"/>
      <c r="F148" s="640"/>
      <c r="G148" s="640"/>
      <c r="H148" s="640"/>
      <c r="I148" s="640"/>
      <c r="J148" s="637"/>
      <c r="K148" s="637"/>
      <c r="L148" s="637"/>
      <c r="M148" s="637"/>
      <c r="N148" s="637"/>
      <c r="O148" s="637"/>
      <c r="P148" s="637"/>
      <c r="Q148" s="637"/>
      <c r="R148" s="637"/>
      <c r="S148" s="637"/>
      <c r="T148" s="637"/>
      <c r="U148" s="637"/>
      <c r="V148" s="637"/>
      <c r="W148" s="637"/>
      <c r="X148" s="637"/>
      <c r="Y148" s="637"/>
      <c r="Z148" s="637"/>
      <c r="AA148" s="637"/>
      <c r="AB148" s="637"/>
      <c r="AC148" s="637"/>
      <c r="AD148" s="637"/>
      <c r="AE148" s="637"/>
      <c r="AF148" s="637"/>
      <c r="AG148" s="637"/>
      <c r="AH148" s="637"/>
      <c r="AI148" s="637"/>
      <c r="AJ148" s="637"/>
      <c r="AK148" s="637"/>
      <c r="AL148" s="637"/>
      <c r="AM148" s="637"/>
      <c r="AN148" s="637"/>
      <c r="AO148" s="637"/>
      <c r="AP148" s="637"/>
      <c r="AQ148" s="637"/>
      <c r="AR148" s="637"/>
      <c r="AS148" s="637"/>
      <c r="AT148" s="637"/>
      <c r="AU148" s="637"/>
      <c r="AV148" s="637"/>
      <c r="AW148" s="637"/>
      <c r="AX148" s="637"/>
      <c r="AY148" s="637"/>
      <c r="AZ148" s="637"/>
      <c r="BA148" s="637"/>
      <c r="BB148" s="637"/>
      <c r="BC148" s="637"/>
      <c r="BD148" s="637"/>
      <c r="BE148" s="637"/>
      <c r="BF148" s="637"/>
      <c r="BG148" s="637"/>
      <c r="BH148" s="637"/>
      <c r="BI148" s="637"/>
      <c r="BJ148" s="637"/>
      <c r="BK148" s="637"/>
      <c r="BL148" s="637"/>
      <c r="BM148" s="637"/>
      <c r="BN148" s="637"/>
      <c r="BO148" s="637"/>
      <c r="BP148" s="637"/>
      <c r="BQ148" s="637"/>
      <c r="BR148" s="637"/>
      <c r="BS148" s="637"/>
    </row>
    <row r="149" spans="1:72" ht="3.75" customHeight="1"/>
    <row r="150" spans="1:72" ht="4.5" customHeight="1"/>
    <row r="151" spans="1:72" ht="17.25" customHeight="1"/>
    <row r="152" spans="1:72" s="341" customFormat="1" ht="8.25" customHeight="1">
      <c r="B152" s="665" t="s">
        <v>217</v>
      </c>
      <c r="C152" s="666"/>
      <c r="D152" s="666"/>
      <c r="E152" s="666"/>
      <c r="F152" s="666"/>
      <c r="G152" s="666"/>
      <c r="H152" s="666"/>
      <c r="I152" s="666"/>
      <c r="J152" s="666"/>
      <c r="K152" s="666"/>
      <c r="L152" s="666"/>
      <c r="M152" s="666"/>
      <c r="N152" s="666"/>
      <c r="O152" s="667"/>
      <c r="P152" s="665" t="s">
        <v>218</v>
      </c>
      <c r="Q152" s="666"/>
      <c r="R152" s="666"/>
      <c r="S152" s="666"/>
      <c r="T152" s="666"/>
      <c r="U152" s="666"/>
      <c r="V152" s="666"/>
      <c r="W152" s="666"/>
      <c r="X152" s="667"/>
      <c r="Y152" s="665" t="s">
        <v>13</v>
      </c>
      <c r="Z152" s="666"/>
      <c r="AA152" s="666"/>
      <c r="AB152" s="666"/>
      <c r="AC152" s="666"/>
      <c r="AD152" s="666"/>
      <c r="AE152" s="666"/>
      <c r="AF152" s="666"/>
      <c r="AG152" s="666"/>
      <c r="AH152" s="667"/>
      <c r="AI152" s="665" t="s">
        <v>43</v>
      </c>
      <c r="AJ152" s="666"/>
      <c r="AK152" s="666"/>
      <c r="AL152" s="666"/>
      <c r="AM152" s="666"/>
      <c r="AN152" s="666"/>
      <c r="AO152" s="666"/>
      <c r="AP152" s="666"/>
      <c r="AQ152" s="666"/>
      <c r="AR152" s="666"/>
      <c r="AS152" s="666"/>
      <c r="AT152" s="666"/>
      <c r="AU152" s="666"/>
      <c r="AV152" s="667"/>
      <c r="AW152" s="693" t="s">
        <v>219</v>
      </c>
      <c r="AX152" s="693"/>
      <c r="AY152" s="693"/>
      <c r="AZ152" s="693"/>
      <c r="BA152" s="693"/>
      <c r="BB152" s="693"/>
      <c r="BC152" s="693"/>
      <c r="BD152" s="693"/>
      <c r="BE152" s="693"/>
      <c r="BF152" s="666" t="s">
        <v>35</v>
      </c>
      <c r="BG152" s="666"/>
      <c r="BH152" s="666"/>
      <c r="BI152" s="666"/>
      <c r="BJ152" s="666"/>
      <c r="BK152" s="666"/>
      <c r="BL152" s="667"/>
      <c r="BM152" s="665" t="s">
        <v>220</v>
      </c>
      <c r="BN152" s="666"/>
      <c r="BO152" s="666"/>
      <c r="BP152" s="666"/>
      <c r="BQ152" s="666"/>
      <c r="BR152" s="666"/>
      <c r="BS152" s="667"/>
      <c r="BT152" s="342"/>
    </row>
    <row r="153" spans="1:72" s="341" customFormat="1" ht="5.25" customHeight="1">
      <c r="B153" s="668"/>
      <c r="C153" s="669"/>
      <c r="D153" s="669"/>
      <c r="E153" s="669"/>
      <c r="F153" s="669"/>
      <c r="G153" s="669"/>
      <c r="H153" s="669"/>
      <c r="I153" s="669"/>
      <c r="J153" s="669"/>
      <c r="K153" s="669"/>
      <c r="L153" s="669"/>
      <c r="M153" s="669"/>
      <c r="N153" s="669"/>
      <c r="O153" s="670"/>
      <c r="P153" s="668"/>
      <c r="Q153" s="669"/>
      <c r="R153" s="669"/>
      <c r="S153" s="669"/>
      <c r="T153" s="669"/>
      <c r="U153" s="669"/>
      <c r="V153" s="669"/>
      <c r="W153" s="669"/>
      <c r="X153" s="670"/>
      <c r="Y153" s="668"/>
      <c r="Z153" s="669"/>
      <c r="AA153" s="669"/>
      <c r="AB153" s="669"/>
      <c r="AC153" s="669"/>
      <c r="AD153" s="669"/>
      <c r="AE153" s="669"/>
      <c r="AF153" s="669"/>
      <c r="AG153" s="669"/>
      <c r="AH153" s="670"/>
      <c r="AI153" s="668"/>
      <c r="AJ153" s="669"/>
      <c r="AK153" s="669"/>
      <c r="AL153" s="669"/>
      <c r="AM153" s="669"/>
      <c r="AN153" s="669"/>
      <c r="AO153" s="669"/>
      <c r="AP153" s="669"/>
      <c r="AQ153" s="669"/>
      <c r="AR153" s="669"/>
      <c r="AS153" s="669"/>
      <c r="AT153" s="669"/>
      <c r="AU153" s="669"/>
      <c r="AV153" s="670"/>
      <c r="AW153" s="693"/>
      <c r="AX153" s="693"/>
      <c r="AY153" s="693"/>
      <c r="AZ153" s="693"/>
      <c r="BA153" s="693"/>
      <c r="BB153" s="693"/>
      <c r="BC153" s="693"/>
      <c r="BD153" s="693"/>
      <c r="BE153" s="693"/>
      <c r="BF153" s="669"/>
      <c r="BG153" s="669"/>
      <c r="BH153" s="669"/>
      <c r="BI153" s="669"/>
      <c r="BJ153" s="669"/>
      <c r="BK153" s="669"/>
      <c r="BL153" s="670"/>
      <c r="BM153" s="668"/>
      <c r="BN153" s="669"/>
      <c r="BO153" s="669"/>
      <c r="BP153" s="669"/>
      <c r="BQ153" s="669"/>
      <c r="BR153" s="669"/>
      <c r="BS153" s="670"/>
      <c r="BT153" s="342"/>
    </row>
    <row r="154" spans="1:72" s="341" customFormat="1" ht="5.25" customHeight="1">
      <c r="B154" s="671"/>
      <c r="C154" s="672"/>
      <c r="D154" s="672"/>
      <c r="E154" s="672"/>
      <c r="F154" s="672"/>
      <c r="G154" s="672"/>
      <c r="H154" s="672"/>
      <c r="I154" s="672"/>
      <c r="J154" s="672"/>
      <c r="K154" s="672"/>
      <c r="L154" s="672"/>
      <c r="M154" s="672"/>
      <c r="N154" s="672"/>
      <c r="O154" s="673"/>
      <c r="P154" s="671"/>
      <c r="Q154" s="672"/>
      <c r="R154" s="672"/>
      <c r="S154" s="672"/>
      <c r="T154" s="672"/>
      <c r="U154" s="672"/>
      <c r="V154" s="672"/>
      <c r="W154" s="672"/>
      <c r="X154" s="673"/>
      <c r="Y154" s="671"/>
      <c r="Z154" s="672"/>
      <c r="AA154" s="672"/>
      <c r="AB154" s="672"/>
      <c r="AC154" s="672"/>
      <c r="AD154" s="672"/>
      <c r="AE154" s="672"/>
      <c r="AF154" s="672"/>
      <c r="AG154" s="672"/>
      <c r="AH154" s="673"/>
      <c r="AI154" s="671"/>
      <c r="AJ154" s="672"/>
      <c r="AK154" s="672"/>
      <c r="AL154" s="672"/>
      <c r="AM154" s="672"/>
      <c r="AN154" s="672"/>
      <c r="AO154" s="672"/>
      <c r="AP154" s="672"/>
      <c r="AQ154" s="672"/>
      <c r="AR154" s="672"/>
      <c r="AS154" s="672"/>
      <c r="AT154" s="672"/>
      <c r="AU154" s="672"/>
      <c r="AV154" s="673"/>
      <c r="AW154" s="693"/>
      <c r="AX154" s="693"/>
      <c r="AY154" s="693"/>
      <c r="AZ154" s="693"/>
      <c r="BA154" s="693"/>
      <c r="BB154" s="693"/>
      <c r="BC154" s="693"/>
      <c r="BD154" s="693"/>
      <c r="BE154" s="693"/>
      <c r="BF154" s="672"/>
      <c r="BG154" s="672"/>
      <c r="BH154" s="672"/>
      <c r="BI154" s="672"/>
      <c r="BJ154" s="672"/>
      <c r="BK154" s="672"/>
      <c r="BL154" s="673"/>
      <c r="BM154" s="671"/>
      <c r="BN154" s="672"/>
      <c r="BO154" s="672"/>
      <c r="BP154" s="672"/>
      <c r="BQ154" s="672"/>
      <c r="BR154" s="672"/>
      <c r="BS154" s="673"/>
      <c r="BT154" s="342"/>
    </row>
    <row r="155" spans="1:72" s="341" customFormat="1" ht="4.5" customHeight="1">
      <c r="B155" s="805">
        <f>+'INFO CLIENTE'!H21</f>
        <v>0</v>
      </c>
      <c r="C155" s="806"/>
      <c r="D155" s="806"/>
      <c r="E155" s="806"/>
      <c r="F155" s="806"/>
      <c r="G155" s="806"/>
      <c r="H155" s="806"/>
      <c r="I155" s="806"/>
      <c r="J155" s="806"/>
      <c r="K155" s="806"/>
      <c r="L155" s="806"/>
      <c r="M155" s="806"/>
      <c r="N155" s="806"/>
      <c r="O155" s="807"/>
      <c r="P155" s="683" t="str">
        <f>+'INFO CLIENTE'!H22</f>
        <v>LYN003</v>
      </c>
      <c r="Q155" s="684"/>
      <c r="R155" s="684"/>
      <c r="S155" s="684"/>
      <c r="T155" s="684"/>
      <c r="U155" s="684"/>
      <c r="V155" s="684"/>
      <c r="W155" s="684"/>
      <c r="X155" s="685"/>
      <c r="Y155" s="683">
        <f>+'INFO CLIENTE'!H23</f>
        <v>0</v>
      </c>
      <c r="Z155" s="684"/>
      <c r="AA155" s="684"/>
      <c r="AB155" s="684"/>
      <c r="AC155" s="684"/>
      <c r="AD155" s="684"/>
      <c r="AE155" s="684"/>
      <c r="AF155" s="684"/>
      <c r="AG155" s="684"/>
      <c r="AH155" s="685"/>
      <c r="AI155" s="683">
        <f>+'INFO CLIENTE'!H24</f>
        <v>0</v>
      </c>
      <c r="AJ155" s="684"/>
      <c r="AK155" s="684"/>
      <c r="AL155" s="684"/>
      <c r="AM155" s="684"/>
      <c r="AN155" s="684"/>
      <c r="AO155" s="684"/>
      <c r="AP155" s="684"/>
      <c r="AQ155" s="684"/>
      <c r="AR155" s="684"/>
      <c r="AS155" s="684"/>
      <c r="AT155" s="684"/>
      <c r="AU155" s="684"/>
      <c r="AV155" s="685"/>
      <c r="AW155" s="692">
        <f>+'INFO CLIENTE'!H25</f>
        <v>0</v>
      </c>
      <c r="AX155" s="692"/>
      <c r="AY155" s="692"/>
      <c r="AZ155" s="692"/>
      <c r="BA155" s="692"/>
      <c r="BB155" s="692"/>
      <c r="BC155" s="692"/>
      <c r="BD155" s="692"/>
      <c r="BE155" s="692"/>
      <c r="BF155" s="684">
        <f>+'INFO CLIENTE'!H26</f>
        <v>0</v>
      </c>
      <c r="BG155" s="684"/>
      <c r="BH155" s="684"/>
      <c r="BI155" s="684"/>
      <c r="BJ155" s="684"/>
      <c r="BK155" s="684"/>
      <c r="BL155" s="685"/>
      <c r="BM155" s="683">
        <f>+'INFO CLIENTE'!H27</f>
        <v>0</v>
      </c>
      <c r="BN155" s="684"/>
      <c r="BO155" s="684"/>
      <c r="BP155" s="684"/>
      <c r="BQ155" s="684"/>
      <c r="BR155" s="684"/>
      <c r="BS155" s="685"/>
    </row>
    <row r="156" spans="1:72" s="341" customFormat="1" ht="5.25" customHeight="1">
      <c r="A156" s="343"/>
      <c r="B156" s="808"/>
      <c r="C156" s="809"/>
      <c r="D156" s="809"/>
      <c r="E156" s="809"/>
      <c r="F156" s="809"/>
      <c r="G156" s="809"/>
      <c r="H156" s="809"/>
      <c r="I156" s="809"/>
      <c r="J156" s="809"/>
      <c r="K156" s="809"/>
      <c r="L156" s="809"/>
      <c r="M156" s="809"/>
      <c r="N156" s="809"/>
      <c r="O156" s="810"/>
      <c r="P156" s="686"/>
      <c r="Q156" s="687"/>
      <c r="R156" s="687"/>
      <c r="S156" s="687"/>
      <c r="T156" s="687"/>
      <c r="U156" s="687"/>
      <c r="V156" s="687"/>
      <c r="W156" s="687"/>
      <c r="X156" s="688"/>
      <c r="Y156" s="686"/>
      <c r="Z156" s="687"/>
      <c r="AA156" s="687"/>
      <c r="AB156" s="687"/>
      <c r="AC156" s="687"/>
      <c r="AD156" s="687"/>
      <c r="AE156" s="687"/>
      <c r="AF156" s="687"/>
      <c r="AG156" s="687"/>
      <c r="AH156" s="688"/>
      <c r="AI156" s="686"/>
      <c r="AJ156" s="687"/>
      <c r="AK156" s="687"/>
      <c r="AL156" s="687"/>
      <c r="AM156" s="687"/>
      <c r="AN156" s="687"/>
      <c r="AO156" s="687"/>
      <c r="AP156" s="687"/>
      <c r="AQ156" s="687"/>
      <c r="AR156" s="687"/>
      <c r="AS156" s="687"/>
      <c r="AT156" s="687"/>
      <c r="AU156" s="687"/>
      <c r="AV156" s="688"/>
      <c r="AW156" s="692"/>
      <c r="AX156" s="692"/>
      <c r="AY156" s="692"/>
      <c r="AZ156" s="692"/>
      <c r="BA156" s="692"/>
      <c r="BB156" s="692"/>
      <c r="BC156" s="692"/>
      <c r="BD156" s="692"/>
      <c r="BE156" s="692"/>
      <c r="BF156" s="687"/>
      <c r="BG156" s="687"/>
      <c r="BH156" s="687"/>
      <c r="BI156" s="687"/>
      <c r="BJ156" s="687"/>
      <c r="BK156" s="687"/>
      <c r="BL156" s="688"/>
      <c r="BM156" s="686"/>
      <c r="BN156" s="687"/>
      <c r="BO156" s="687"/>
      <c r="BP156" s="687"/>
      <c r="BQ156" s="687"/>
      <c r="BR156" s="687"/>
      <c r="BS156" s="688"/>
    </row>
    <row r="157" spans="1:72" s="341" customFormat="1" ht="3" customHeight="1">
      <c r="A157" s="343"/>
      <c r="B157" s="811"/>
      <c r="C157" s="812"/>
      <c r="D157" s="812"/>
      <c r="E157" s="812"/>
      <c r="F157" s="812"/>
      <c r="G157" s="812"/>
      <c r="H157" s="812"/>
      <c r="I157" s="812"/>
      <c r="J157" s="812"/>
      <c r="K157" s="812"/>
      <c r="L157" s="812"/>
      <c r="M157" s="812"/>
      <c r="N157" s="812"/>
      <c r="O157" s="813"/>
      <c r="P157" s="689"/>
      <c r="Q157" s="690"/>
      <c r="R157" s="690"/>
      <c r="S157" s="690"/>
      <c r="T157" s="690"/>
      <c r="U157" s="690"/>
      <c r="V157" s="690"/>
      <c r="W157" s="690"/>
      <c r="X157" s="691"/>
      <c r="Y157" s="689"/>
      <c r="Z157" s="690"/>
      <c r="AA157" s="690"/>
      <c r="AB157" s="690"/>
      <c r="AC157" s="690"/>
      <c r="AD157" s="690"/>
      <c r="AE157" s="690"/>
      <c r="AF157" s="690"/>
      <c r="AG157" s="690"/>
      <c r="AH157" s="691"/>
      <c r="AI157" s="689"/>
      <c r="AJ157" s="690"/>
      <c r="AK157" s="690"/>
      <c r="AL157" s="690"/>
      <c r="AM157" s="690"/>
      <c r="AN157" s="690"/>
      <c r="AO157" s="690"/>
      <c r="AP157" s="690"/>
      <c r="AQ157" s="690"/>
      <c r="AR157" s="690"/>
      <c r="AS157" s="690"/>
      <c r="AT157" s="690"/>
      <c r="AU157" s="690"/>
      <c r="AV157" s="691"/>
      <c r="AW157" s="692"/>
      <c r="AX157" s="692"/>
      <c r="AY157" s="692"/>
      <c r="AZ157" s="692"/>
      <c r="BA157" s="692"/>
      <c r="BB157" s="692"/>
      <c r="BC157" s="692"/>
      <c r="BD157" s="692"/>
      <c r="BE157" s="692"/>
      <c r="BF157" s="690"/>
      <c r="BG157" s="690"/>
      <c r="BH157" s="690"/>
      <c r="BI157" s="690"/>
      <c r="BJ157" s="690"/>
      <c r="BK157" s="690"/>
      <c r="BL157" s="691"/>
      <c r="BM157" s="689"/>
      <c r="BN157" s="690"/>
      <c r="BO157" s="690"/>
      <c r="BP157" s="690"/>
      <c r="BQ157" s="690"/>
      <c r="BR157" s="690"/>
      <c r="BS157" s="691"/>
    </row>
    <row r="158" spans="1:72" s="341" customFormat="1" ht="4.5" customHeight="1">
      <c r="A158" s="343"/>
      <c r="B158" s="665" t="s">
        <v>221</v>
      </c>
      <c r="C158" s="666"/>
      <c r="D158" s="666"/>
      <c r="E158" s="666"/>
      <c r="F158" s="666"/>
      <c r="G158" s="666"/>
      <c r="H158" s="666"/>
      <c r="I158" s="666"/>
      <c r="J158" s="666"/>
      <c r="K158" s="666"/>
      <c r="L158" s="666"/>
      <c r="M158" s="666"/>
      <c r="N158" s="666"/>
      <c r="O158" s="666"/>
      <c r="P158" s="666"/>
      <c r="Q158" s="666"/>
      <c r="R158" s="666"/>
      <c r="S158" s="666"/>
      <c r="T158" s="666"/>
      <c r="U158" s="666"/>
      <c r="V158" s="666"/>
      <c r="W158" s="666"/>
      <c r="X158" s="667"/>
      <c r="Y158" s="665" t="s">
        <v>222</v>
      </c>
      <c r="Z158" s="666"/>
      <c r="AA158" s="666"/>
      <c r="AB158" s="666"/>
      <c r="AC158" s="666"/>
      <c r="AD158" s="666"/>
      <c r="AE158" s="666"/>
      <c r="AF158" s="666"/>
      <c r="AG158" s="666"/>
      <c r="AH158" s="666"/>
      <c r="AI158" s="666"/>
      <c r="AJ158" s="666"/>
      <c r="AK158" s="666"/>
      <c r="AL158" s="666"/>
      <c r="AM158" s="666"/>
      <c r="AN158" s="666"/>
      <c r="AO158" s="666"/>
      <c r="AP158" s="666"/>
      <c r="AQ158" s="666"/>
      <c r="AR158" s="666"/>
      <c r="AS158" s="666"/>
      <c r="AT158" s="666"/>
      <c r="AU158" s="666"/>
      <c r="AV158" s="667"/>
      <c r="AW158" s="665" t="s">
        <v>223</v>
      </c>
      <c r="AX158" s="666"/>
      <c r="AY158" s="666"/>
      <c r="AZ158" s="666"/>
      <c r="BA158" s="666"/>
      <c r="BB158" s="666"/>
      <c r="BC158" s="667"/>
      <c r="BD158" s="665" t="s">
        <v>224</v>
      </c>
      <c r="BE158" s="666"/>
      <c r="BF158" s="666"/>
      <c r="BG158" s="666"/>
      <c r="BH158" s="666"/>
      <c r="BI158" s="666"/>
      <c r="BJ158" s="666"/>
      <c r="BK158" s="666"/>
      <c r="BL158" s="667"/>
      <c r="BM158" s="665" t="s">
        <v>225</v>
      </c>
      <c r="BN158" s="666"/>
      <c r="BO158" s="666"/>
      <c r="BP158" s="666"/>
      <c r="BQ158" s="666"/>
      <c r="BR158" s="666"/>
      <c r="BS158" s="667"/>
    </row>
    <row r="159" spans="1:72" s="341" customFormat="1" ht="5.25" customHeight="1">
      <c r="A159" s="343"/>
      <c r="B159" s="668"/>
      <c r="C159" s="669"/>
      <c r="D159" s="669"/>
      <c r="E159" s="669"/>
      <c r="F159" s="669"/>
      <c r="G159" s="669"/>
      <c r="H159" s="669"/>
      <c r="I159" s="669"/>
      <c r="J159" s="669"/>
      <c r="K159" s="669"/>
      <c r="L159" s="669"/>
      <c r="M159" s="669"/>
      <c r="N159" s="669"/>
      <c r="O159" s="669"/>
      <c r="P159" s="669"/>
      <c r="Q159" s="669"/>
      <c r="R159" s="669"/>
      <c r="S159" s="669"/>
      <c r="T159" s="669"/>
      <c r="U159" s="669"/>
      <c r="V159" s="669"/>
      <c r="W159" s="669"/>
      <c r="X159" s="670"/>
      <c r="Y159" s="668"/>
      <c r="Z159" s="669"/>
      <c r="AA159" s="669"/>
      <c r="AB159" s="669"/>
      <c r="AC159" s="669"/>
      <c r="AD159" s="669"/>
      <c r="AE159" s="669"/>
      <c r="AF159" s="669"/>
      <c r="AG159" s="669"/>
      <c r="AH159" s="669"/>
      <c r="AI159" s="669"/>
      <c r="AJ159" s="669"/>
      <c r="AK159" s="669"/>
      <c r="AL159" s="669"/>
      <c r="AM159" s="669"/>
      <c r="AN159" s="669"/>
      <c r="AO159" s="669"/>
      <c r="AP159" s="669"/>
      <c r="AQ159" s="669"/>
      <c r="AR159" s="669"/>
      <c r="AS159" s="669"/>
      <c r="AT159" s="669"/>
      <c r="AU159" s="669"/>
      <c r="AV159" s="670"/>
      <c r="AW159" s="668"/>
      <c r="AX159" s="669"/>
      <c r="AY159" s="669"/>
      <c r="AZ159" s="669"/>
      <c r="BA159" s="669"/>
      <c r="BB159" s="669"/>
      <c r="BC159" s="670"/>
      <c r="BD159" s="668"/>
      <c r="BE159" s="669"/>
      <c r="BF159" s="669"/>
      <c r="BG159" s="669"/>
      <c r="BH159" s="669"/>
      <c r="BI159" s="669"/>
      <c r="BJ159" s="669"/>
      <c r="BK159" s="669"/>
      <c r="BL159" s="670"/>
      <c r="BM159" s="668"/>
      <c r="BN159" s="669"/>
      <c r="BO159" s="669"/>
      <c r="BP159" s="669"/>
      <c r="BQ159" s="669"/>
      <c r="BR159" s="669"/>
      <c r="BS159" s="670"/>
    </row>
    <row r="160" spans="1:72" s="341" customFormat="1" ht="5.25" customHeight="1">
      <c r="A160" s="343"/>
      <c r="B160" s="671"/>
      <c r="C160" s="672"/>
      <c r="D160" s="672"/>
      <c r="E160" s="672"/>
      <c r="F160" s="672"/>
      <c r="G160" s="672"/>
      <c r="H160" s="672"/>
      <c r="I160" s="672"/>
      <c r="J160" s="672"/>
      <c r="K160" s="672"/>
      <c r="L160" s="672"/>
      <c r="M160" s="672"/>
      <c r="N160" s="672"/>
      <c r="O160" s="672"/>
      <c r="P160" s="672"/>
      <c r="Q160" s="672"/>
      <c r="R160" s="672"/>
      <c r="S160" s="672"/>
      <c r="T160" s="672"/>
      <c r="U160" s="672"/>
      <c r="V160" s="672"/>
      <c r="W160" s="672"/>
      <c r="X160" s="673"/>
      <c r="Y160" s="671"/>
      <c r="Z160" s="672"/>
      <c r="AA160" s="672"/>
      <c r="AB160" s="672"/>
      <c r="AC160" s="672"/>
      <c r="AD160" s="672"/>
      <c r="AE160" s="672"/>
      <c r="AF160" s="672"/>
      <c r="AG160" s="672"/>
      <c r="AH160" s="672"/>
      <c r="AI160" s="672"/>
      <c r="AJ160" s="672"/>
      <c r="AK160" s="672"/>
      <c r="AL160" s="672"/>
      <c r="AM160" s="672"/>
      <c r="AN160" s="672"/>
      <c r="AO160" s="672"/>
      <c r="AP160" s="672"/>
      <c r="AQ160" s="672"/>
      <c r="AR160" s="672"/>
      <c r="AS160" s="672"/>
      <c r="AT160" s="672"/>
      <c r="AU160" s="672"/>
      <c r="AV160" s="673"/>
      <c r="AW160" s="671"/>
      <c r="AX160" s="672"/>
      <c r="AY160" s="672"/>
      <c r="AZ160" s="672"/>
      <c r="BA160" s="672"/>
      <c r="BB160" s="672"/>
      <c r="BC160" s="673"/>
      <c r="BD160" s="671"/>
      <c r="BE160" s="672"/>
      <c r="BF160" s="672"/>
      <c r="BG160" s="672"/>
      <c r="BH160" s="672"/>
      <c r="BI160" s="672"/>
      <c r="BJ160" s="672"/>
      <c r="BK160" s="672"/>
      <c r="BL160" s="673"/>
      <c r="BM160" s="671"/>
      <c r="BN160" s="672"/>
      <c r="BO160" s="672"/>
      <c r="BP160" s="672"/>
      <c r="BQ160" s="672"/>
      <c r="BR160" s="672"/>
      <c r="BS160" s="673"/>
    </row>
    <row r="161" spans="1:72" s="341" customFormat="1" ht="4.5" customHeight="1">
      <c r="A161" s="343"/>
      <c r="B161" s="694">
        <f>+'INFO CLIENTE'!H31</f>
        <v>0</v>
      </c>
      <c r="C161" s="695"/>
      <c r="D161" s="695"/>
      <c r="E161" s="695"/>
      <c r="F161" s="695"/>
      <c r="G161" s="695"/>
      <c r="H161" s="695"/>
      <c r="I161" s="695"/>
      <c r="J161" s="695"/>
      <c r="K161" s="695"/>
      <c r="L161" s="695"/>
      <c r="M161" s="695"/>
      <c r="N161" s="695"/>
      <c r="O161" s="695"/>
      <c r="P161" s="695"/>
      <c r="Q161" s="695"/>
      <c r="R161" s="695"/>
      <c r="S161" s="695"/>
      <c r="T161" s="695"/>
      <c r="U161" s="695"/>
      <c r="V161" s="695"/>
      <c r="W161" s="695"/>
      <c r="X161" s="696"/>
      <c r="Y161" s="694">
        <f>+'INFO CLIENTE'!H32</f>
        <v>0</v>
      </c>
      <c r="Z161" s="695"/>
      <c r="AA161" s="695"/>
      <c r="AB161" s="695"/>
      <c r="AC161" s="695"/>
      <c r="AD161" s="695"/>
      <c r="AE161" s="695"/>
      <c r="AF161" s="695"/>
      <c r="AG161" s="695"/>
      <c r="AH161" s="695"/>
      <c r="AI161" s="695"/>
      <c r="AJ161" s="695"/>
      <c r="AK161" s="695"/>
      <c r="AL161" s="695"/>
      <c r="AM161" s="695"/>
      <c r="AN161" s="695"/>
      <c r="AO161" s="695"/>
      <c r="AP161" s="695"/>
      <c r="AQ161" s="695"/>
      <c r="AR161" s="695"/>
      <c r="AS161" s="695"/>
      <c r="AT161" s="695"/>
      <c r="AU161" s="695"/>
      <c r="AV161" s="696"/>
      <c r="AW161" s="694">
        <f>+'INFO CLIENTE'!H30</f>
        <v>0</v>
      </c>
      <c r="AX161" s="695"/>
      <c r="AY161" s="695"/>
      <c r="AZ161" s="695"/>
      <c r="BA161" s="695"/>
      <c r="BB161" s="695"/>
      <c r="BC161" s="696"/>
      <c r="BD161" s="694">
        <f>+'INFO CLIENTE'!H29</f>
        <v>0</v>
      </c>
      <c r="BE161" s="695"/>
      <c r="BF161" s="695"/>
      <c r="BG161" s="695"/>
      <c r="BH161" s="695"/>
      <c r="BI161" s="695"/>
      <c r="BJ161" s="695"/>
      <c r="BK161" s="695"/>
      <c r="BL161" s="696"/>
      <c r="BM161" s="694">
        <f>+'INFO CLIENTE'!H28</f>
        <v>0</v>
      </c>
      <c r="BN161" s="695"/>
      <c r="BO161" s="695"/>
      <c r="BP161" s="695"/>
      <c r="BQ161" s="695"/>
      <c r="BR161" s="695"/>
      <c r="BS161" s="696"/>
    </row>
    <row r="162" spans="1:72" s="341" customFormat="1" ht="4.5" customHeight="1">
      <c r="B162" s="697"/>
      <c r="C162" s="698"/>
      <c r="D162" s="698"/>
      <c r="E162" s="698"/>
      <c r="F162" s="698"/>
      <c r="G162" s="698"/>
      <c r="H162" s="698"/>
      <c r="I162" s="698"/>
      <c r="J162" s="698"/>
      <c r="K162" s="698"/>
      <c r="L162" s="698"/>
      <c r="M162" s="698"/>
      <c r="N162" s="698"/>
      <c r="O162" s="698"/>
      <c r="P162" s="698"/>
      <c r="Q162" s="698"/>
      <c r="R162" s="698"/>
      <c r="S162" s="698"/>
      <c r="T162" s="698"/>
      <c r="U162" s="698"/>
      <c r="V162" s="698"/>
      <c r="W162" s="698"/>
      <c r="X162" s="699"/>
      <c r="Y162" s="697"/>
      <c r="Z162" s="698"/>
      <c r="AA162" s="698"/>
      <c r="AB162" s="698"/>
      <c r="AC162" s="698"/>
      <c r="AD162" s="698"/>
      <c r="AE162" s="698"/>
      <c r="AF162" s="698"/>
      <c r="AG162" s="698"/>
      <c r="AH162" s="698"/>
      <c r="AI162" s="698"/>
      <c r="AJ162" s="698"/>
      <c r="AK162" s="698"/>
      <c r="AL162" s="698"/>
      <c r="AM162" s="698"/>
      <c r="AN162" s="698"/>
      <c r="AO162" s="698"/>
      <c r="AP162" s="698"/>
      <c r="AQ162" s="698"/>
      <c r="AR162" s="698"/>
      <c r="AS162" s="698"/>
      <c r="AT162" s="698"/>
      <c r="AU162" s="698"/>
      <c r="AV162" s="699"/>
      <c r="AW162" s="697"/>
      <c r="AX162" s="698"/>
      <c r="AY162" s="698"/>
      <c r="AZ162" s="698"/>
      <c r="BA162" s="698"/>
      <c r="BB162" s="698"/>
      <c r="BC162" s="699"/>
      <c r="BD162" s="697"/>
      <c r="BE162" s="698"/>
      <c r="BF162" s="698"/>
      <c r="BG162" s="698"/>
      <c r="BH162" s="698"/>
      <c r="BI162" s="698"/>
      <c r="BJ162" s="698"/>
      <c r="BK162" s="698"/>
      <c r="BL162" s="699"/>
      <c r="BM162" s="697"/>
      <c r="BN162" s="698"/>
      <c r="BO162" s="698"/>
      <c r="BP162" s="698"/>
      <c r="BQ162" s="698"/>
      <c r="BR162" s="698"/>
      <c r="BS162" s="699"/>
    </row>
    <row r="163" spans="1:72" s="341" customFormat="1" ht="4.5" customHeight="1">
      <c r="B163" s="700"/>
      <c r="C163" s="701"/>
      <c r="D163" s="701"/>
      <c r="E163" s="701"/>
      <c r="F163" s="701"/>
      <c r="G163" s="701"/>
      <c r="H163" s="701"/>
      <c r="I163" s="701"/>
      <c r="J163" s="701"/>
      <c r="K163" s="701"/>
      <c r="L163" s="701"/>
      <c r="M163" s="701"/>
      <c r="N163" s="701"/>
      <c r="O163" s="701"/>
      <c r="P163" s="701"/>
      <c r="Q163" s="701"/>
      <c r="R163" s="701"/>
      <c r="S163" s="701"/>
      <c r="T163" s="701"/>
      <c r="U163" s="701"/>
      <c r="V163" s="701"/>
      <c r="W163" s="701"/>
      <c r="X163" s="702"/>
      <c r="Y163" s="700"/>
      <c r="Z163" s="701"/>
      <c r="AA163" s="701"/>
      <c r="AB163" s="701"/>
      <c r="AC163" s="701"/>
      <c r="AD163" s="701"/>
      <c r="AE163" s="701"/>
      <c r="AF163" s="701"/>
      <c r="AG163" s="701"/>
      <c r="AH163" s="701"/>
      <c r="AI163" s="701"/>
      <c r="AJ163" s="701"/>
      <c r="AK163" s="701"/>
      <c r="AL163" s="701"/>
      <c r="AM163" s="701"/>
      <c r="AN163" s="701"/>
      <c r="AO163" s="701"/>
      <c r="AP163" s="701"/>
      <c r="AQ163" s="701"/>
      <c r="AR163" s="701"/>
      <c r="AS163" s="701"/>
      <c r="AT163" s="701"/>
      <c r="AU163" s="701"/>
      <c r="AV163" s="702"/>
      <c r="AW163" s="700"/>
      <c r="AX163" s="701"/>
      <c r="AY163" s="701"/>
      <c r="AZ163" s="701"/>
      <c r="BA163" s="701"/>
      <c r="BB163" s="701"/>
      <c r="BC163" s="702"/>
      <c r="BD163" s="700"/>
      <c r="BE163" s="701"/>
      <c r="BF163" s="701"/>
      <c r="BG163" s="701"/>
      <c r="BH163" s="701"/>
      <c r="BI163" s="701"/>
      <c r="BJ163" s="701"/>
      <c r="BK163" s="701"/>
      <c r="BL163" s="702"/>
      <c r="BM163" s="700"/>
      <c r="BN163" s="701"/>
      <c r="BO163" s="701"/>
      <c r="BP163" s="701"/>
      <c r="BQ163" s="701"/>
      <c r="BR163" s="701"/>
      <c r="BS163" s="702"/>
    </row>
    <row r="164" spans="1:72" ht="3.75" customHeight="1">
      <c r="B164" s="344"/>
      <c r="C164" s="344"/>
      <c r="D164" s="344"/>
      <c r="E164" s="344"/>
      <c r="F164" s="344"/>
      <c r="G164" s="344"/>
      <c r="H164" s="344"/>
      <c r="I164" s="344"/>
      <c r="J164" s="344"/>
      <c r="K164" s="344"/>
      <c r="L164" s="344"/>
      <c r="M164" s="344"/>
      <c r="N164" s="344"/>
      <c r="O164" s="344"/>
      <c r="P164" s="344"/>
      <c r="Q164" s="344"/>
      <c r="R164" s="344"/>
      <c r="S164" s="344"/>
      <c r="T164" s="344"/>
      <c r="U164" s="344"/>
      <c r="V164" s="344"/>
      <c r="W164" s="344"/>
      <c r="X164" s="344"/>
      <c r="Y164" s="344"/>
      <c r="Z164" s="344"/>
      <c r="AA164" s="344"/>
      <c r="AB164" s="344"/>
      <c r="AC164" s="344"/>
      <c r="AD164" s="344"/>
      <c r="AE164" s="344"/>
      <c r="AF164" s="344"/>
      <c r="AG164" s="344"/>
      <c r="AH164" s="344"/>
      <c r="AI164" s="344"/>
      <c r="AJ164" s="344"/>
      <c r="AK164" s="344"/>
      <c r="AL164" s="344"/>
      <c r="AM164" s="344"/>
      <c r="AN164" s="344"/>
      <c r="AO164" s="344"/>
      <c r="AP164" s="344"/>
      <c r="AQ164" s="344"/>
      <c r="AR164" s="344"/>
      <c r="AS164" s="344"/>
      <c r="AT164" s="344"/>
      <c r="AU164" s="344"/>
      <c r="AV164" s="344"/>
      <c r="AW164" s="344"/>
      <c r="AX164" s="344"/>
      <c r="AY164" s="344"/>
      <c r="AZ164" s="344"/>
      <c r="BA164" s="344"/>
      <c r="BB164" s="344"/>
      <c r="BC164" s="344"/>
      <c r="BD164" s="344"/>
      <c r="BE164" s="344"/>
      <c r="BF164" s="344"/>
      <c r="BG164" s="344"/>
      <c r="BH164" s="344"/>
      <c r="BI164" s="344"/>
      <c r="BJ164" s="344"/>
      <c r="BK164" s="344"/>
      <c r="BL164" s="344"/>
      <c r="BM164" s="344"/>
      <c r="BN164" s="344"/>
      <c r="BO164" s="344"/>
      <c r="BP164" s="344"/>
      <c r="BQ164" s="344"/>
      <c r="BR164" s="344"/>
      <c r="BS164" s="344"/>
    </row>
    <row r="165" spans="1:72" ht="12.75" customHeight="1"/>
    <row r="166" spans="1:72" s="341" customFormat="1" ht="6.75" customHeight="1">
      <c r="B166" s="693" t="s">
        <v>226</v>
      </c>
      <c r="C166" s="693"/>
      <c r="D166" s="693"/>
      <c r="E166" s="693"/>
      <c r="F166" s="693"/>
      <c r="G166" s="693"/>
      <c r="H166" s="693"/>
      <c r="I166" s="693"/>
      <c r="J166" s="693"/>
      <c r="K166" s="693"/>
      <c r="L166" s="693"/>
      <c r="M166" s="693"/>
      <c r="N166" s="693"/>
      <c r="O166" s="693"/>
      <c r="P166" s="693"/>
      <c r="Q166" s="693"/>
      <c r="R166" s="693"/>
      <c r="S166" s="693"/>
      <c r="T166" s="705" t="s">
        <v>227</v>
      </c>
      <c r="U166" s="705"/>
      <c r="V166" s="705"/>
      <c r="W166" s="705"/>
      <c r="X166" s="705"/>
      <c r="Y166" s="705"/>
      <c r="Z166" s="705"/>
      <c r="AA166" s="705"/>
      <c r="AB166" s="705"/>
      <c r="AC166" s="693" t="s">
        <v>228</v>
      </c>
      <c r="AD166" s="693"/>
      <c r="AE166" s="693"/>
      <c r="AF166" s="693"/>
      <c r="AG166" s="693"/>
      <c r="AH166" s="693"/>
      <c r="AI166" s="693"/>
      <c r="AJ166" s="693"/>
      <c r="AK166" s="693"/>
      <c r="AL166" s="693"/>
      <c r="AM166" s="693" t="s">
        <v>229</v>
      </c>
      <c r="AN166" s="693"/>
      <c r="AO166" s="693"/>
      <c r="AP166" s="693"/>
      <c r="AQ166" s="693"/>
      <c r="AR166" s="693"/>
      <c r="AS166" s="693"/>
      <c r="AT166" s="693"/>
      <c r="AU166" s="693"/>
      <c r="AV166" s="693"/>
      <c r="AW166" s="693" t="s">
        <v>230</v>
      </c>
      <c r="AX166" s="693"/>
      <c r="AY166" s="693"/>
      <c r="AZ166" s="693"/>
      <c r="BA166" s="693"/>
      <c r="BB166" s="693"/>
      <c r="BC166" s="693"/>
      <c r="BD166" s="693"/>
      <c r="BE166" s="693"/>
      <c r="BF166" s="693"/>
      <c r="BG166" s="693"/>
      <c r="BH166" s="693"/>
      <c r="BI166" s="693"/>
      <c r="BJ166" s="693"/>
      <c r="BK166" s="693" t="s">
        <v>84</v>
      </c>
      <c r="BL166" s="693"/>
      <c r="BM166" s="693"/>
      <c r="BN166" s="693"/>
      <c r="BO166" s="693"/>
      <c r="BP166" s="693"/>
      <c r="BQ166" s="693"/>
      <c r="BR166" s="693"/>
      <c r="BS166" s="693"/>
      <c r="BT166" s="342"/>
    </row>
    <row r="167" spans="1:72" s="341" customFormat="1" ht="12" customHeight="1">
      <c r="B167" s="693"/>
      <c r="C167" s="693"/>
      <c r="D167" s="693"/>
      <c r="E167" s="693"/>
      <c r="F167" s="693"/>
      <c r="G167" s="693"/>
      <c r="H167" s="693"/>
      <c r="I167" s="693"/>
      <c r="J167" s="693"/>
      <c r="K167" s="693"/>
      <c r="L167" s="693"/>
      <c r="M167" s="693"/>
      <c r="N167" s="693"/>
      <c r="O167" s="693"/>
      <c r="P167" s="693"/>
      <c r="Q167" s="693"/>
      <c r="R167" s="693"/>
      <c r="S167" s="693"/>
      <c r="T167" s="705"/>
      <c r="U167" s="705"/>
      <c r="V167" s="705"/>
      <c r="W167" s="705"/>
      <c r="X167" s="705"/>
      <c r="Y167" s="705"/>
      <c r="Z167" s="705"/>
      <c r="AA167" s="705"/>
      <c r="AB167" s="705"/>
      <c r="AC167" s="693"/>
      <c r="AD167" s="693"/>
      <c r="AE167" s="693"/>
      <c r="AF167" s="693"/>
      <c r="AG167" s="693"/>
      <c r="AH167" s="693"/>
      <c r="AI167" s="693"/>
      <c r="AJ167" s="693"/>
      <c r="AK167" s="693"/>
      <c r="AL167" s="693"/>
      <c r="AM167" s="693"/>
      <c r="AN167" s="693"/>
      <c r="AO167" s="693"/>
      <c r="AP167" s="693"/>
      <c r="AQ167" s="693"/>
      <c r="AR167" s="693"/>
      <c r="AS167" s="693"/>
      <c r="AT167" s="693"/>
      <c r="AU167" s="693"/>
      <c r="AV167" s="693"/>
      <c r="AW167" s="693"/>
      <c r="AX167" s="693"/>
      <c r="AY167" s="693"/>
      <c r="AZ167" s="693"/>
      <c r="BA167" s="693"/>
      <c r="BB167" s="693"/>
      <c r="BC167" s="693"/>
      <c r="BD167" s="693"/>
      <c r="BE167" s="693"/>
      <c r="BF167" s="693"/>
      <c r="BG167" s="693"/>
      <c r="BH167" s="693"/>
      <c r="BI167" s="693"/>
      <c r="BJ167" s="693"/>
      <c r="BK167" s="693"/>
      <c r="BL167" s="693"/>
      <c r="BM167" s="693"/>
      <c r="BN167" s="693"/>
      <c r="BO167" s="693"/>
      <c r="BP167" s="693"/>
      <c r="BQ167" s="693"/>
      <c r="BR167" s="693"/>
      <c r="BS167" s="693"/>
      <c r="BT167" s="342"/>
    </row>
    <row r="168" spans="1:72" s="341" customFormat="1" ht="3" customHeight="1">
      <c r="B168" s="693"/>
      <c r="C168" s="693"/>
      <c r="D168" s="693"/>
      <c r="E168" s="693"/>
      <c r="F168" s="693"/>
      <c r="G168" s="693"/>
      <c r="H168" s="693"/>
      <c r="I168" s="693"/>
      <c r="J168" s="693"/>
      <c r="K168" s="693"/>
      <c r="L168" s="693"/>
      <c r="M168" s="693"/>
      <c r="N168" s="693"/>
      <c r="O168" s="693"/>
      <c r="P168" s="693"/>
      <c r="Q168" s="693"/>
      <c r="R168" s="693"/>
      <c r="S168" s="693"/>
      <c r="T168" s="705"/>
      <c r="U168" s="705"/>
      <c r="V168" s="705"/>
      <c r="W168" s="705"/>
      <c r="X168" s="705"/>
      <c r="Y168" s="705"/>
      <c r="Z168" s="705"/>
      <c r="AA168" s="705"/>
      <c r="AB168" s="705"/>
      <c r="AC168" s="693"/>
      <c r="AD168" s="693"/>
      <c r="AE168" s="693"/>
      <c r="AF168" s="693"/>
      <c r="AG168" s="693"/>
      <c r="AH168" s="693"/>
      <c r="AI168" s="693"/>
      <c r="AJ168" s="693"/>
      <c r="AK168" s="693"/>
      <c r="AL168" s="693"/>
      <c r="AM168" s="693"/>
      <c r="AN168" s="693"/>
      <c r="AO168" s="693"/>
      <c r="AP168" s="693"/>
      <c r="AQ168" s="693"/>
      <c r="AR168" s="693"/>
      <c r="AS168" s="693"/>
      <c r="AT168" s="693"/>
      <c r="AU168" s="693"/>
      <c r="AV168" s="693"/>
      <c r="AW168" s="693"/>
      <c r="AX168" s="693"/>
      <c r="AY168" s="693"/>
      <c r="AZ168" s="693"/>
      <c r="BA168" s="693"/>
      <c r="BB168" s="693"/>
      <c r="BC168" s="693"/>
      <c r="BD168" s="693"/>
      <c r="BE168" s="693"/>
      <c r="BF168" s="693"/>
      <c r="BG168" s="693"/>
      <c r="BH168" s="693"/>
      <c r="BI168" s="693"/>
      <c r="BJ168" s="693"/>
      <c r="BK168" s="693"/>
      <c r="BL168" s="693"/>
      <c r="BM168" s="693"/>
      <c r="BN168" s="693"/>
      <c r="BO168" s="693"/>
      <c r="BP168" s="693"/>
      <c r="BQ168" s="693"/>
      <c r="BR168" s="693"/>
      <c r="BS168" s="693"/>
      <c r="BT168" s="342"/>
    </row>
    <row r="169" spans="1:72" s="341" customFormat="1" ht="6" customHeight="1">
      <c r="B169" s="703">
        <f>+'INFO CLIENTE'!B77</f>
        <v>0</v>
      </c>
      <c r="C169" s="703"/>
      <c r="D169" s="703"/>
      <c r="E169" s="703"/>
      <c r="F169" s="703"/>
      <c r="G169" s="703"/>
      <c r="H169" s="703"/>
      <c r="I169" s="703"/>
      <c r="J169" s="703"/>
      <c r="K169" s="703"/>
      <c r="L169" s="703"/>
      <c r="M169" s="703"/>
      <c r="N169" s="703"/>
      <c r="O169" s="703"/>
      <c r="P169" s="703"/>
      <c r="Q169" s="703"/>
      <c r="R169" s="703"/>
      <c r="S169" s="703"/>
      <c r="T169" s="814">
        <f>+'INFO CLIENTE'!B78</f>
        <v>0</v>
      </c>
      <c r="U169" s="814"/>
      <c r="V169" s="814"/>
      <c r="W169" s="814"/>
      <c r="X169" s="814"/>
      <c r="Y169" s="814"/>
      <c r="Z169" s="814"/>
      <c r="AA169" s="814"/>
      <c r="AB169" s="814"/>
      <c r="AC169" s="692">
        <f>+'INFO CLIENTE'!B79</f>
        <v>0</v>
      </c>
      <c r="AD169" s="692"/>
      <c r="AE169" s="692"/>
      <c r="AF169" s="692"/>
      <c r="AG169" s="692"/>
      <c r="AH169" s="692"/>
      <c r="AI169" s="692"/>
      <c r="AJ169" s="692"/>
      <c r="AK169" s="692"/>
      <c r="AL169" s="692"/>
      <c r="AM169" s="692">
        <f>+'INFO CLIENTE'!B80</f>
        <v>0</v>
      </c>
      <c r="AN169" s="692"/>
      <c r="AO169" s="692"/>
      <c r="AP169" s="692"/>
      <c r="AQ169" s="692"/>
      <c r="AR169" s="692"/>
      <c r="AS169" s="692"/>
      <c r="AT169" s="692"/>
      <c r="AU169" s="692"/>
      <c r="AV169" s="692"/>
      <c r="AW169" s="692">
        <f>+'INFO CLIENTE'!B81</f>
        <v>0</v>
      </c>
      <c r="AX169" s="692"/>
      <c r="AY169" s="692"/>
      <c r="AZ169" s="692"/>
      <c r="BA169" s="692"/>
      <c r="BB169" s="692"/>
      <c r="BC169" s="692"/>
      <c r="BD169" s="692"/>
      <c r="BE169" s="692"/>
      <c r="BF169" s="692"/>
      <c r="BG169" s="692"/>
      <c r="BH169" s="692"/>
      <c r="BI169" s="692"/>
      <c r="BJ169" s="692"/>
      <c r="BK169" s="692">
        <f>+'INFO CLIENTE'!B82</f>
        <v>0</v>
      </c>
      <c r="BL169" s="692"/>
      <c r="BM169" s="692"/>
      <c r="BN169" s="692"/>
      <c r="BO169" s="692"/>
      <c r="BP169" s="692"/>
      <c r="BQ169" s="692"/>
      <c r="BR169" s="692"/>
      <c r="BS169" s="692"/>
    </row>
    <row r="170" spans="1:72" s="341" customFormat="1" ht="4.5" customHeight="1">
      <c r="B170" s="703"/>
      <c r="C170" s="703"/>
      <c r="D170" s="703"/>
      <c r="E170" s="703"/>
      <c r="F170" s="703"/>
      <c r="G170" s="703"/>
      <c r="H170" s="703"/>
      <c r="I170" s="703"/>
      <c r="J170" s="703"/>
      <c r="K170" s="703"/>
      <c r="L170" s="703"/>
      <c r="M170" s="703"/>
      <c r="N170" s="703"/>
      <c r="O170" s="703"/>
      <c r="P170" s="703"/>
      <c r="Q170" s="703"/>
      <c r="R170" s="703"/>
      <c r="S170" s="703"/>
      <c r="T170" s="814"/>
      <c r="U170" s="814"/>
      <c r="V170" s="814"/>
      <c r="W170" s="814"/>
      <c r="X170" s="814"/>
      <c r="Y170" s="814"/>
      <c r="Z170" s="814"/>
      <c r="AA170" s="814"/>
      <c r="AB170" s="814"/>
      <c r="AC170" s="692"/>
      <c r="AD170" s="692"/>
      <c r="AE170" s="692"/>
      <c r="AF170" s="692"/>
      <c r="AG170" s="692"/>
      <c r="AH170" s="692"/>
      <c r="AI170" s="692"/>
      <c r="AJ170" s="692"/>
      <c r="AK170" s="692"/>
      <c r="AL170" s="692"/>
      <c r="AM170" s="692"/>
      <c r="AN170" s="692"/>
      <c r="AO170" s="692"/>
      <c r="AP170" s="692"/>
      <c r="AQ170" s="692"/>
      <c r="AR170" s="692"/>
      <c r="AS170" s="692"/>
      <c r="AT170" s="692"/>
      <c r="AU170" s="692"/>
      <c r="AV170" s="692"/>
      <c r="AW170" s="692"/>
      <c r="AX170" s="692"/>
      <c r="AY170" s="692"/>
      <c r="AZ170" s="692"/>
      <c r="BA170" s="692"/>
      <c r="BB170" s="692"/>
      <c r="BC170" s="692"/>
      <c r="BD170" s="692"/>
      <c r="BE170" s="692"/>
      <c r="BF170" s="692"/>
      <c r="BG170" s="692"/>
      <c r="BH170" s="692"/>
      <c r="BI170" s="692"/>
      <c r="BJ170" s="692"/>
      <c r="BK170" s="692"/>
      <c r="BL170" s="692"/>
      <c r="BM170" s="692"/>
      <c r="BN170" s="692"/>
      <c r="BO170" s="692"/>
      <c r="BP170" s="692"/>
      <c r="BQ170" s="692"/>
      <c r="BR170" s="692"/>
      <c r="BS170" s="692"/>
    </row>
    <row r="171" spans="1:72" s="341" customFormat="1" ht="6" customHeight="1">
      <c r="B171" s="703"/>
      <c r="C171" s="703"/>
      <c r="D171" s="703"/>
      <c r="E171" s="703"/>
      <c r="F171" s="703"/>
      <c r="G171" s="703"/>
      <c r="H171" s="703"/>
      <c r="I171" s="703"/>
      <c r="J171" s="703"/>
      <c r="K171" s="703"/>
      <c r="L171" s="703"/>
      <c r="M171" s="703"/>
      <c r="N171" s="703"/>
      <c r="O171" s="703"/>
      <c r="P171" s="703"/>
      <c r="Q171" s="703"/>
      <c r="R171" s="703"/>
      <c r="S171" s="703"/>
      <c r="T171" s="814"/>
      <c r="U171" s="814"/>
      <c r="V171" s="814"/>
      <c r="W171" s="814"/>
      <c r="X171" s="814"/>
      <c r="Y171" s="814"/>
      <c r="Z171" s="814"/>
      <c r="AA171" s="814"/>
      <c r="AB171" s="814"/>
      <c r="AC171" s="692"/>
      <c r="AD171" s="692"/>
      <c r="AE171" s="692"/>
      <c r="AF171" s="692"/>
      <c r="AG171" s="692"/>
      <c r="AH171" s="692"/>
      <c r="AI171" s="692"/>
      <c r="AJ171" s="692"/>
      <c r="AK171" s="692"/>
      <c r="AL171" s="692"/>
      <c r="AM171" s="692"/>
      <c r="AN171" s="692"/>
      <c r="AO171" s="692"/>
      <c r="AP171" s="692"/>
      <c r="AQ171" s="692"/>
      <c r="AR171" s="692"/>
      <c r="AS171" s="692"/>
      <c r="AT171" s="692"/>
      <c r="AU171" s="692"/>
      <c r="AV171" s="692"/>
      <c r="AW171" s="692"/>
      <c r="AX171" s="692"/>
      <c r="AY171" s="692"/>
      <c r="AZ171" s="692"/>
      <c r="BA171" s="692"/>
      <c r="BB171" s="692"/>
      <c r="BC171" s="692"/>
      <c r="BD171" s="692"/>
      <c r="BE171" s="692"/>
      <c r="BF171" s="692"/>
      <c r="BG171" s="692"/>
      <c r="BH171" s="692"/>
      <c r="BI171" s="692"/>
      <c r="BJ171" s="692"/>
      <c r="BK171" s="692"/>
      <c r="BL171" s="692"/>
      <c r="BM171" s="692"/>
      <c r="BN171" s="692"/>
      <c r="BO171" s="692"/>
      <c r="BP171" s="692"/>
      <c r="BQ171" s="692"/>
      <c r="BR171" s="692"/>
      <c r="BS171" s="692"/>
    </row>
    <row r="172" spans="1:72" ht="6" customHeight="1">
      <c r="B172" s="345"/>
      <c r="C172" s="709" t="s">
        <v>231</v>
      </c>
      <c r="D172" s="709"/>
      <c r="E172" s="709"/>
      <c r="F172" s="709"/>
      <c r="G172" s="709"/>
      <c r="H172" s="709"/>
      <c r="I172" s="709"/>
      <c r="J172" s="709"/>
      <c r="K172" s="709"/>
      <c r="L172" s="709"/>
      <c r="M172" s="709"/>
      <c r="N172" s="709"/>
      <c r="O172" s="709"/>
      <c r="P172" s="709"/>
      <c r="Q172" s="709"/>
      <c r="R172" s="709"/>
      <c r="S172" s="357"/>
      <c r="T172" s="357"/>
      <c r="U172" s="711" t="s">
        <v>232</v>
      </c>
      <c r="V172" s="711"/>
      <c r="W172" s="711"/>
      <c r="X172" s="711"/>
      <c r="Y172" s="711"/>
      <c r="Z172" s="711"/>
      <c r="AA172" s="711"/>
      <c r="AB172" s="711"/>
      <c r="AC172" s="711"/>
      <c r="AD172" s="357"/>
      <c r="AE172" s="357"/>
      <c r="AF172" s="357"/>
      <c r="AG172" s="357"/>
      <c r="AH172" s="357"/>
      <c r="AI172" s="711" t="s">
        <v>233</v>
      </c>
      <c r="AJ172" s="711"/>
      <c r="AK172" s="711"/>
      <c r="AL172" s="711"/>
      <c r="AM172" s="711"/>
      <c r="AN172" s="711"/>
      <c r="AO172" s="711"/>
      <c r="AP172" s="711"/>
      <c r="AQ172" s="711"/>
      <c r="AR172" s="357"/>
      <c r="AS172" s="357"/>
      <c r="AT172" s="357"/>
      <c r="AU172" s="357"/>
      <c r="AV172" s="357"/>
      <c r="AW172" s="711" t="s">
        <v>234</v>
      </c>
      <c r="AX172" s="711"/>
      <c r="AY172" s="711"/>
      <c r="AZ172" s="711"/>
      <c r="BA172" s="711"/>
      <c r="BB172" s="711"/>
      <c r="BC172" s="711"/>
      <c r="BD172" s="711"/>
      <c r="BE172" s="711"/>
      <c r="BF172" s="711"/>
      <c r="BG172" s="711"/>
      <c r="BH172" s="711"/>
      <c r="BI172" s="711"/>
      <c r="BJ172" s="357"/>
      <c r="BK172" s="357"/>
      <c r="BL172" s="357"/>
      <c r="BM172" s="357"/>
      <c r="BN172" s="357"/>
      <c r="BO172" s="357"/>
      <c r="BP172" s="357"/>
      <c r="BQ172" s="357"/>
      <c r="BR172" s="339"/>
      <c r="BS172" s="346"/>
    </row>
    <row r="173" spans="1:72" ht="9" customHeight="1">
      <c r="B173" s="347"/>
      <c r="C173" s="710"/>
      <c r="D173" s="710"/>
      <c r="E173" s="710"/>
      <c r="F173" s="710"/>
      <c r="G173" s="710"/>
      <c r="H173" s="710"/>
      <c r="I173" s="710"/>
      <c r="J173" s="710"/>
      <c r="K173" s="710"/>
      <c r="L173" s="710"/>
      <c r="M173" s="710"/>
      <c r="N173" s="710"/>
      <c r="O173" s="710"/>
      <c r="P173" s="710"/>
      <c r="Q173" s="710"/>
      <c r="R173" s="710"/>
      <c r="S173" s="358"/>
      <c r="T173" s="358"/>
      <c r="U173" s="712"/>
      <c r="V173" s="712"/>
      <c r="W173" s="712"/>
      <c r="X173" s="712"/>
      <c r="Y173" s="712"/>
      <c r="Z173" s="712"/>
      <c r="AA173" s="712"/>
      <c r="AB173" s="712"/>
      <c r="AC173" s="712"/>
      <c r="AD173" s="358"/>
      <c r="AE173" s="358"/>
      <c r="AF173" s="358"/>
      <c r="AG173" s="358"/>
      <c r="AH173" s="358"/>
      <c r="AI173" s="712"/>
      <c r="AJ173" s="712"/>
      <c r="AK173" s="712"/>
      <c r="AL173" s="712"/>
      <c r="AM173" s="712"/>
      <c r="AN173" s="712"/>
      <c r="AO173" s="712"/>
      <c r="AP173" s="712"/>
      <c r="AQ173" s="712"/>
      <c r="AR173" s="358"/>
      <c r="AS173" s="358"/>
      <c r="AT173" s="358"/>
      <c r="AU173" s="358"/>
      <c r="AV173" s="358"/>
      <c r="AW173" s="712"/>
      <c r="AX173" s="712"/>
      <c r="AY173" s="712"/>
      <c r="AZ173" s="712"/>
      <c r="BA173" s="712"/>
      <c r="BB173" s="712"/>
      <c r="BC173" s="712"/>
      <c r="BD173" s="712"/>
      <c r="BE173" s="712"/>
      <c r="BF173" s="712"/>
      <c r="BG173" s="712"/>
      <c r="BH173" s="712"/>
      <c r="BI173" s="712"/>
      <c r="BJ173" s="358"/>
      <c r="BK173" s="358"/>
      <c r="BL173" s="358"/>
      <c r="BM173" s="358"/>
      <c r="BN173" s="358"/>
      <c r="BO173" s="358"/>
      <c r="BP173" s="358"/>
      <c r="BQ173" s="358"/>
      <c r="BR173" s="348"/>
      <c r="BS173" s="349"/>
    </row>
    <row r="174" spans="1:72" ht="22.5" customHeight="1">
      <c r="C174" s="713" t="s">
        <v>235</v>
      </c>
      <c r="D174" s="713"/>
      <c r="E174" s="713"/>
      <c r="F174" s="713"/>
      <c r="G174" s="713"/>
      <c r="H174" s="713"/>
      <c r="I174" s="713"/>
      <c r="J174" s="713"/>
      <c r="K174" s="713"/>
      <c r="L174" s="713"/>
      <c r="M174" s="713"/>
      <c r="N174" s="713"/>
      <c r="O174" s="713"/>
      <c r="P174" s="713"/>
      <c r="Q174" s="713"/>
      <c r="R174" s="713"/>
      <c r="S174" s="713"/>
      <c r="T174" s="713"/>
      <c r="U174" s="713"/>
      <c r="V174" s="713"/>
      <c r="W174" s="713"/>
      <c r="X174" s="713"/>
      <c r="Y174" s="713"/>
      <c r="Z174" s="713"/>
      <c r="AA174" s="713"/>
      <c r="AB174" s="713"/>
      <c r="AC174" s="713"/>
      <c r="AD174" s="713"/>
      <c r="AE174" s="713"/>
      <c r="AF174" s="713"/>
      <c r="AG174" s="713"/>
      <c r="AH174" s="713"/>
      <c r="AI174" s="713"/>
      <c r="AJ174" s="713"/>
      <c r="AK174" s="713"/>
      <c r="AL174" s="713"/>
      <c r="AM174" s="713"/>
      <c r="AN174" s="713"/>
      <c r="AO174" s="713"/>
      <c r="AP174" s="713"/>
      <c r="AQ174" s="713"/>
      <c r="AR174" s="713"/>
      <c r="AS174" s="713"/>
      <c r="AT174" s="713"/>
      <c r="AU174" s="713"/>
      <c r="AV174" s="713"/>
      <c r="AW174" s="713"/>
      <c r="AX174" s="713"/>
      <c r="AY174" s="713"/>
      <c r="AZ174" s="713"/>
      <c r="BA174" s="713"/>
      <c r="BB174" s="713"/>
      <c r="BC174" s="713"/>
      <c r="BD174" s="713"/>
      <c r="BE174" s="713"/>
      <c r="BF174" s="713"/>
      <c r="BG174" s="713"/>
      <c r="BH174" s="713"/>
      <c r="BI174" s="713"/>
      <c r="BJ174" s="713"/>
      <c r="BK174" s="713"/>
      <c r="BL174" s="713"/>
      <c r="BM174" s="713"/>
      <c r="BN174" s="713"/>
      <c r="BO174" s="713"/>
      <c r="BP174" s="713"/>
      <c r="BQ174" s="713"/>
      <c r="BR174" s="713"/>
      <c r="BS174" s="713"/>
    </row>
    <row r="175" spans="1:72" ht="6.75" customHeight="1">
      <c r="C175" s="644"/>
      <c r="D175" s="644"/>
      <c r="E175" s="644"/>
      <c r="F175" s="644"/>
      <c r="G175" s="644"/>
      <c r="H175" s="644"/>
      <c r="I175" s="644"/>
      <c r="J175" s="644"/>
      <c r="K175" s="644"/>
      <c r="L175" s="644"/>
      <c r="M175" s="644"/>
      <c r="N175" s="644"/>
      <c r="O175" s="644"/>
      <c r="P175" s="644"/>
      <c r="Q175" s="644"/>
      <c r="R175" s="644"/>
      <c r="S175" s="644"/>
      <c r="T175" s="644"/>
      <c r="U175" s="644"/>
      <c r="V175" s="644"/>
      <c r="W175" s="644"/>
      <c r="X175" s="644"/>
      <c r="Y175" s="644"/>
      <c r="Z175" s="644"/>
      <c r="AA175" s="644"/>
      <c r="AB175" s="644"/>
      <c r="AC175" s="644"/>
      <c r="AD175" s="644"/>
      <c r="AE175" s="644"/>
      <c r="AF175" s="644"/>
      <c r="AG175" s="644"/>
      <c r="AH175" s="644"/>
      <c r="AI175" s="644"/>
      <c r="AJ175" s="644"/>
      <c r="AK175" s="644"/>
      <c r="AL175" s="644"/>
      <c r="AM175" s="644"/>
      <c r="AN175" s="644"/>
      <c r="AO175" s="644"/>
      <c r="AP175" s="644"/>
      <c r="AQ175" s="644"/>
      <c r="AR175" s="644"/>
      <c r="AS175" s="644"/>
      <c r="AT175" s="644"/>
      <c r="AU175" s="644"/>
      <c r="AV175" s="644"/>
      <c r="AW175" s="644"/>
      <c r="AX175" s="644"/>
      <c r="AY175" s="644"/>
      <c r="AZ175" s="644"/>
      <c r="BA175" s="644"/>
      <c r="BB175" s="644"/>
      <c r="BC175" s="644"/>
      <c r="BD175" s="644"/>
      <c r="BE175" s="644"/>
      <c r="BF175" s="644"/>
      <c r="BG175" s="644"/>
      <c r="BH175" s="644"/>
      <c r="BI175" s="644"/>
      <c r="BJ175" s="644"/>
      <c r="BK175" s="644"/>
      <c r="BL175" s="644"/>
      <c r="BM175" s="644"/>
      <c r="BN175" s="644"/>
      <c r="BO175" s="644"/>
      <c r="BP175" s="644"/>
      <c r="BQ175" s="644"/>
      <c r="BR175" s="644"/>
      <c r="BS175" s="644"/>
    </row>
    <row r="176" spans="1:72" ht="16.5" customHeight="1">
      <c r="C176" s="714" t="s">
        <v>236</v>
      </c>
      <c r="D176" s="714"/>
      <c r="E176" s="714"/>
      <c r="F176" s="714"/>
      <c r="G176" s="714"/>
      <c r="H176" s="714"/>
      <c r="I176" s="714"/>
      <c r="J176" s="714"/>
      <c r="K176" s="714"/>
      <c r="L176" s="714"/>
      <c r="M176" s="714"/>
      <c r="N176" s="714"/>
      <c r="O176" s="714"/>
      <c r="P176" s="714"/>
      <c r="Q176" s="714"/>
      <c r="R176" s="714"/>
      <c r="S176" s="714"/>
      <c r="T176" s="714"/>
      <c r="U176" s="714"/>
      <c r="V176" s="714"/>
      <c r="W176" s="714"/>
      <c r="X176" s="714"/>
      <c r="Y176" s="714"/>
      <c r="Z176" s="714"/>
      <c r="AA176" s="714"/>
      <c r="AB176" s="714"/>
      <c r="AC176" s="714"/>
      <c r="AD176" s="714"/>
      <c r="AE176" s="714"/>
      <c r="AF176" s="714"/>
      <c r="AG176" s="714"/>
      <c r="AH176" s="714"/>
      <c r="AI176" s="714"/>
      <c r="AJ176" s="714"/>
      <c r="AK176" s="714"/>
      <c r="AL176" s="714"/>
      <c r="AM176" s="714"/>
      <c r="AN176" s="714"/>
      <c r="AO176" s="714"/>
      <c r="AP176" s="714"/>
      <c r="AQ176" s="714"/>
      <c r="AR176" s="714"/>
      <c r="AS176" s="714"/>
      <c r="AT176" s="714"/>
      <c r="AU176" s="714"/>
      <c r="AV176" s="714"/>
      <c r="AW176" s="714"/>
      <c r="AX176" s="714"/>
      <c r="AY176" s="714"/>
      <c r="AZ176" s="714"/>
      <c r="BA176" s="714"/>
      <c r="BB176" s="714"/>
      <c r="BC176" s="714"/>
      <c r="BD176" s="714"/>
      <c r="BE176" s="714"/>
      <c r="BF176" s="714"/>
      <c r="BG176" s="714"/>
      <c r="BH176" s="714"/>
      <c r="BI176" s="714"/>
      <c r="BJ176" s="714"/>
      <c r="BK176" s="714"/>
      <c r="BL176" s="714"/>
      <c r="BM176" s="714"/>
      <c r="BN176" s="714"/>
      <c r="BO176" s="714"/>
      <c r="BP176" s="714"/>
      <c r="BQ176" s="714"/>
      <c r="BR176" s="714"/>
      <c r="BS176" s="714"/>
    </row>
    <row r="177" spans="3:71" ht="16.5" customHeight="1">
      <c r="C177" s="714"/>
      <c r="D177" s="714"/>
      <c r="E177" s="714"/>
      <c r="F177" s="714"/>
      <c r="G177" s="714"/>
      <c r="H177" s="714"/>
      <c r="I177" s="714"/>
      <c r="J177" s="714"/>
      <c r="K177" s="714"/>
      <c r="L177" s="714"/>
      <c r="M177" s="714"/>
      <c r="N177" s="714"/>
      <c r="O177" s="714"/>
      <c r="P177" s="714"/>
      <c r="Q177" s="714"/>
      <c r="R177" s="714"/>
      <c r="S177" s="714"/>
      <c r="T177" s="714"/>
      <c r="U177" s="714"/>
      <c r="V177" s="714"/>
      <c r="W177" s="714"/>
      <c r="X177" s="714"/>
      <c r="Y177" s="714"/>
      <c r="Z177" s="714"/>
      <c r="AA177" s="714"/>
      <c r="AB177" s="714"/>
      <c r="AC177" s="714"/>
      <c r="AD177" s="714"/>
      <c r="AE177" s="714"/>
      <c r="AF177" s="714"/>
      <c r="AG177" s="714"/>
      <c r="AH177" s="714"/>
      <c r="AI177" s="714"/>
      <c r="AJ177" s="714"/>
      <c r="AK177" s="714"/>
      <c r="AL177" s="714"/>
      <c r="AM177" s="714"/>
      <c r="AN177" s="714"/>
      <c r="AO177" s="714"/>
      <c r="AP177" s="714"/>
      <c r="AQ177" s="714"/>
      <c r="AR177" s="714"/>
      <c r="AS177" s="714"/>
      <c r="AT177" s="714"/>
      <c r="AU177" s="714"/>
      <c r="AV177" s="714"/>
      <c r="AW177" s="714"/>
      <c r="AX177" s="714"/>
      <c r="AY177" s="714"/>
      <c r="AZ177" s="714"/>
      <c r="BA177" s="714"/>
      <c r="BB177" s="714"/>
      <c r="BC177" s="714"/>
      <c r="BD177" s="714"/>
      <c r="BE177" s="714"/>
      <c r="BF177" s="714"/>
      <c r="BG177" s="714"/>
      <c r="BH177" s="714"/>
      <c r="BI177" s="714"/>
      <c r="BJ177" s="714"/>
      <c r="BK177" s="714"/>
      <c r="BL177" s="714"/>
      <c r="BM177" s="714"/>
      <c r="BN177" s="714"/>
      <c r="BO177" s="714"/>
      <c r="BP177" s="714"/>
      <c r="BQ177" s="714"/>
      <c r="BR177" s="714"/>
      <c r="BS177" s="714"/>
    </row>
    <row r="178" spans="3:71" ht="16.5" customHeight="1">
      <c r="C178" s="714"/>
      <c r="D178" s="714"/>
      <c r="E178" s="714"/>
      <c r="F178" s="714"/>
      <c r="G178" s="714"/>
      <c r="H178" s="714"/>
      <c r="I178" s="714"/>
      <c r="J178" s="714"/>
      <c r="K178" s="714"/>
      <c r="L178" s="714"/>
      <c r="M178" s="714"/>
      <c r="N178" s="714"/>
      <c r="O178" s="714"/>
      <c r="P178" s="714"/>
      <c r="Q178" s="714"/>
      <c r="R178" s="714"/>
      <c r="S178" s="714"/>
      <c r="T178" s="714"/>
      <c r="U178" s="714"/>
      <c r="V178" s="714"/>
      <c r="W178" s="714"/>
      <c r="X178" s="714"/>
      <c r="Y178" s="714"/>
      <c r="Z178" s="714"/>
      <c r="AA178" s="714"/>
      <c r="AB178" s="714"/>
      <c r="AC178" s="714"/>
      <c r="AD178" s="714"/>
      <c r="AE178" s="714"/>
      <c r="AF178" s="714"/>
      <c r="AG178" s="714"/>
      <c r="AH178" s="714"/>
      <c r="AI178" s="714"/>
      <c r="AJ178" s="714"/>
      <c r="AK178" s="714"/>
      <c r="AL178" s="714"/>
      <c r="AM178" s="714"/>
      <c r="AN178" s="714"/>
      <c r="AO178" s="714"/>
      <c r="AP178" s="714"/>
      <c r="AQ178" s="714"/>
      <c r="AR178" s="714"/>
      <c r="AS178" s="714"/>
      <c r="AT178" s="714"/>
      <c r="AU178" s="714"/>
      <c r="AV178" s="714"/>
      <c r="AW178" s="714"/>
      <c r="AX178" s="714"/>
      <c r="AY178" s="714"/>
      <c r="AZ178" s="714"/>
      <c r="BA178" s="714"/>
      <c r="BB178" s="714"/>
      <c r="BC178" s="714"/>
      <c r="BD178" s="714"/>
      <c r="BE178" s="714"/>
      <c r="BF178" s="714"/>
      <c r="BG178" s="714"/>
      <c r="BH178" s="714"/>
      <c r="BI178" s="714"/>
      <c r="BJ178" s="714"/>
      <c r="BK178" s="714"/>
      <c r="BL178" s="714"/>
      <c r="BM178" s="714"/>
      <c r="BN178" s="714"/>
      <c r="BO178" s="714"/>
      <c r="BP178" s="714"/>
      <c r="BQ178" s="714"/>
      <c r="BR178" s="714"/>
      <c r="BS178" s="714"/>
    </row>
    <row r="179" spans="3:71" ht="14.25" customHeight="1">
      <c r="C179" s="714"/>
      <c r="D179" s="714"/>
      <c r="E179" s="714"/>
      <c r="F179" s="714"/>
      <c r="G179" s="714"/>
      <c r="H179" s="714"/>
      <c r="I179" s="714"/>
      <c r="J179" s="714"/>
      <c r="K179" s="714"/>
      <c r="L179" s="714"/>
      <c r="M179" s="714"/>
      <c r="N179" s="714"/>
      <c r="O179" s="714"/>
      <c r="P179" s="714"/>
      <c r="Q179" s="714"/>
      <c r="R179" s="714"/>
      <c r="S179" s="714"/>
      <c r="T179" s="714"/>
      <c r="U179" s="714"/>
      <c r="V179" s="714"/>
      <c r="W179" s="714"/>
      <c r="X179" s="714"/>
      <c r="Y179" s="714"/>
      <c r="Z179" s="714"/>
      <c r="AA179" s="714"/>
      <c r="AB179" s="714"/>
      <c r="AC179" s="714"/>
      <c r="AD179" s="714"/>
      <c r="AE179" s="714"/>
      <c r="AF179" s="714"/>
      <c r="AG179" s="714"/>
      <c r="AH179" s="714"/>
      <c r="AI179" s="714"/>
      <c r="AJ179" s="714"/>
      <c r="AK179" s="714"/>
      <c r="AL179" s="714"/>
      <c r="AM179" s="714"/>
      <c r="AN179" s="714"/>
      <c r="AO179" s="714"/>
      <c r="AP179" s="714"/>
      <c r="AQ179" s="714"/>
      <c r="AR179" s="714"/>
      <c r="AS179" s="714"/>
      <c r="AT179" s="714"/>
      <c r="AU179" s="714"/>
      <c r="AV179" s="714"/>
      <c r="AW179" s="714"/>
      <c r="AX179" s="714"/>
      <c r="AY179" s="714"/>
      <c r="AZ179" s="714"/>
      <c r="BA179" s="714"/>
      <c r="BB179" s="714"/>
      <c r="BC179" s="714"/>
      <c r="BD179" s="714"/>
      <c r="BE179" s="714"/>
      <c r="BF179" s="714"/>
      <c r="BG179" s="714"/>
      <c r="BH179" s="714"/>
      <c r="BI179" s="714"/>
      <c r="BJ179" s="714"/>
      <c r="BK179" s="714"/>
      <c r="BL179" s="714"/>
      <c r="BM179" s="714"/>
      <c r="BN179" s="714"/>
      <c r="BO179" s="714"/>
      <c r="BP179" s="714"/>
      <c r="BQ179" s="714"/>
      <c r="BR179" s="714"/>
      <c r="BS179" s="714"/>
    </row>
    <row r="180" spans="3:71" ht="3.75" customHeight="1">
      <c r="C180" s="350"/>
      <c r="D180" s="350"/>
      <c r="E180" s="350"/>
      <c r="F180" s="350"/>
      <c r="G180" s="350"/>
      <c r="H180" s="350"/>
      <c r="I180" s="350"/>
      <c r="J180" s="350"/>
      <c r="K180" s="350"/>
      <c r="L180" s="350"/>
      <c r="M180" s="350"/>
      <c r="N180" s="350"/>
      <c r="O180" s="350"/>
      <c r="P180" s="350"/>
      <c r="Q180" s="350"/>
      <c r="R180" s="350"/>
      <c r="S180" s="350"/>
      <c r="T180" s="350"/>
      <c r="U180" s="350"/>
      <c r="V180" s="350"/>
      <c r="W180" s="350"/>
      <c r="X180" s="350"/>
      <c r="Y180" s="350"/>
      <c r="Z180" s="350"/>
      <c r="AA180" s="350"/>
      <c r="AB180" s="350"/>
      <c r="AC180" s="350"/>
      <c r="AD180" s="350"/>
      <c r="AE180" s="350"/>
      <c r="AF180" s="350"/>
      <c r="AG180" s="350"/>
      <c r="AH180" s="350"/>
      <c r="AI180" s="350"/>
      <c r="AJ180" s="350"/>
      <c r="AK180" s="350"/>
      <c r="AL180" s="350"/>
      <c r="AM180" s="350"/>
      <c r="AN180" s="350"/>
      <c r="AO180" s="350"/>
      <c r="AP180" s="350"/>
      <c r="AQ180" s="350"/>
      <c r="AR180" s="350"/>
      <c r="AS180" s="350"/>
      <c r="AT180" s="350"/>
      <c r="AU180" s="350"/>
      <c r="AV180" s="350"/>
      <c r="AW180" s="350"/>
      <c r="AX180" s="350"/>
      <c r="AY180" s="350"/>
      <c r="AZ180" s="350"/>
      <c r="BA180" s="350"/>
      <c r="BB180" s="350"/>
      <c r="BC180" s="350"/>
      <c r="BD180" s="350"/>
      <c r="BE180" s="350"/>
      <c r="BF180" s="350"/>
      <c r="BG180" s="350"/>
      <c r="BH180" s="350"/>
      <c r="BI180" s="350"/>
      <c r="BJ180" s="350"/>
      <c r="BK180" s="350"/>
      <c r="BL180" s="350"/>
      <c r="BM180" s="350"/>
      <c r="BN180" s="350"/>
      <c r="BO180" s="350"/>
      <c r="BP180" s="350"/>
      <c r="BQ180" s="350"/>
      <c r="BR180" s="350"/>
      <c r="BS180" s="350"/>
    </row>
    <row r="181" spans="3:71" s="341" customFormat="1" ht="6.75" customHeight="1">
      <c r="C181" s="717" t="s">
        <v>237</v>
      </c>
      <c r="D181" s="717"/>
      <c r="E181" s="717"/>
      <c r="F181" s="717"/>
      <c r="G181" s="717"/>
      <c r="H181" s="717"/>
      <c r="I181" s="717"/>
      <c r="J181" s="717"/>
      <c r="K181" s="717"/>
      <c r="L181" s="717"/>
      <c r="M181" s="717"/>
      <c r="N181" s="717"/>
      <c r="O181" s="717"/>
      <c r="P181" s="717"/>
      <c r="Q181" s="717"/>
      <c r="R181" s="717"/>
      <c r="S181" s="717"/>
      <c r="T181" s="717"/>
      <c r="U181" s="717"/>
      <c r="V181" s="717"/>
      <c r="W181" s="717"/>
      <c r="X181" s="717"/>
      <c r="Y181" s="717"/>
      <c r="Z181" s="717"/>
      <c r="AA181" s="717"/>
      <c r="AB181" s="717"/>
      <c r="AC181" s="717"/>
      <c r="AD181" s="717"/>
      <c r="AE181" s="717"/>
      <c r="AF181" s="717"/>
      <c r="AG181" s="717"/>
      <c r="AH181" s="717"/>
      <c r="AI181" s="717"/>
      <c r="AJ181" s="717"/>
      <c r="AK181" s="717"/>
      <c r="AL181" s="717" t="s">
        <v>238</v>
      </c>
      <c r="AM181" s="717"/>
      <c r="AN181" s="717"/>
      <c r="AO181" s="717"/>
      <c r="AP181" s="717"/>
      <c r="AQ181" s="717"/>
      <c r="AR181" s="717"/>
      <c r="AS181" s="717"/>
      <c r="AT181" s="717"/>
      <c r="AU181" s="717"/>
      <c r="AV181" s="717"/>
      <c r="AW181" s="717" t="s">
        <v>239</v>
      </c>
      <c r="AX181" s="717"/>
      <c r="AY181" s="717"/>
      <c r="AZ181" s="717"/>
      <c r="BA181" s="717"/>
      <c r="BB181" s="717"/>
      <c r="BC181" s="717" t="s">
        <v>240</v>
      </c>
      <c r="BD181" s="717"/>
      <c r="BE181" s="717"/>
      <c r="BF181" s="717"/>
      <c r="BG181" s="717"/>
      <c r="BH181" s="717"/>
      <c r="BI181" s="717"/>
      <c r="BJ181" s="717"/>
      <c r="BK181" s="717"/>
      <c r="BL181" s="717"/>
      <c r="BM181" s="717"/>
      <c r="BN181" s="717"/>
      <c r="BO181" s="717"/>
      <c r="BP181" s="717"/>
      <c r="BQ181" s="717"/>
      <c r="BR181" s="717"/>
      <c r="BS181" s="717"/>
    </row>
    <row r="182" spans="3:71" s="341" customFormat="1" ht="6" customHeight="1">
      <c r="C182" s="717"/>
      <c r="D182" s="717"/>
      <c r="E182" s="717"/>
      <c r="F182" s="717"/>
      <c r="G182" s="717"/>
      <c r="H182" s="717"/>
      <c r="I182" s="717"/>
      <c r="J182" s="717"/>
      <c r="K182" s="717"/>
      <c r="L182" s="717"/>
      <c r="M182" s="717"/>
      <c r="N182" s="717"/>
      <c r="O182" s="717"/>
      <c r="P182" s="717"/>
      <c r="Q182" s="717"/>
      <c r="R182" s="717"/>
      <c r="S182" s="717"/>
      <c r="T182" s="717"/>
      <c r="U182" s="717"/>
      <c r="V182" s="717"/>
      <c r="W182" s="717"/>
      <c r="X182" s="717"/>
      <c r="Y182" s="717"/>
      <c r="Z182" s="717"/>
      <c r="AA182" s="717"/>
      <c r="AB182" s="717"/>
      <c r="AC182" s="717"/>
      <c r="AD182" s="717"/>
      <c r="AE182" s="717"/>
      <c r="AF182" s="717"/>
      <c r="AG182" s="717"/>
      <c r="AH182" s="717"/>
      <c r="AI182" s="717"/>
      <c r="AJ182" s="717"/>
      <c r="AK182" s="717"/>
      <c r="AL182" s="717"/>
      <c r="AM182" s="717"/>
      <c r="AN182" s="717"/>
      <c r="AO182" s="717"/>
      <c r="AP182" s="717"/>
      <c r="AQ182" s="717"/>
      <c r="AR182" s="717"/>
      <c r="AS182" s="717"/>
      <c r="AT182" s="717"/>
      <c r="AU182" s="717"/>
      <c r="AV182" s="717"/>
      <c r="AW182" s="717"/>
      <c r="AX182" s="717"/>
      <c r="AY182" s="717"/>
      <c r="AZ182" s="717"/>
      <c r="BA182" s="717"/>
      <c r="BB182" s="717"/>
      <c r="BC182" s="717"/>
      <c r="BD182" s="717"/>
      <c r="BE182" s="717"/>
      <c r="BF182" s="717"/>
      <c r="BG182" s="717"/>
      <c r="BH182" s="717"/>
      <c r="BI182" s="717"/>
      <c r="BJ182" s="717"/>
      <c r="BK182" s="717"/>
      <c r="BL182" s="717"/>
      <c r="BM182" s="717"/>
      <c r="BN182" s="717"/>
      <c r="BO182" s="717"/>
      <c r="BP182" s="717"/>
      <c r="BQ182" s="717"/>
      <c r="BR182" s="717"/>
      <c r="BS182" s="717"/>
    </row>
    <row r="183" spans="3:71" ht="6.75" customHeight="1">
      <c r="C183" s="707">
        <f>+'INFO CLIENTE'!B88</f>
        <v>0</v>
      </c>
      <c r="D183" s="707"/>
      <c r="E183" s="707"/>
      <c r="F183" s="707"/>
      <c r="G183" s="707"/>
      <c r="H183" s="707"/>
      <c r="I183" s="707"/>
      <c r="J183" s="707"/>
      <c r="K183" s="707"/>
      <c r="L183" s="707"/>
      <c r="M183" s="707"/>
      <c r="N183" s="707"/>
      <c r="O183" s="707"/>
      <c r="P183" s="707"/>
      <c r="Q183" s="707"/>
      <c r="R183" s="707"/>
      <c r="S183" s="707"/>
      <c r="T183" s="707"/>
      <c r="U183" s="707"/>
      <c r="V183" s="707"/>
      <c r="W183" s="707"/>
      <c r="X183" s="707"/>
      <c r="Y183" s="707"/>
      <c r="Z183" s="707"/>
      <c r="AA183" s="707"/>
      <c r="AB183" s="707"/>
      <c r="AC183" s="707"/>
      <c r="AD183" s="707"/>
      <c r="AE183" s="707"/>
      <c r="AF183" s="707"/>
      <c r="AG183" s="707"/>
      <c r="AH183" s="707"/>
      <c r="AI183" s="707"/>
      <c r="AJ183" s="707"/>
      <c r="AK183" s="707"/>
      <c r="AL183" s="707">
        <f>+'INFO CLIENTE'!B89</f>
        <v>0</v>
      </c>
      <c r="AM183" s="707"/>
      <c r="AN183" s="707"/>
      <c r="AO183" s="707"/>
      <c r="AP183" s="707"/>
      <c r="AQ183" s="707"/>
      <c r="AR183" s="707"/>
      <c r="AS183" s="707"/>
      <c r="AT183" s="707"/>
      <c r="AU183" s="707"/>
      <c r="AV183" s="707"/>
      <c r="AW183" s="815">
        <f>+'INFO CLIENTE'!B90</f>
        <v>0</v>
      </c>
      <c r="AX183" s="815"/>
      <c r="AY183" s="815"/>
      <c r="AZ183" s="815"/>
      <c r="BA183" s="815"/>
      <c r="BB183" s="815"/>
      <c r="BC183" s="707">
        <f>+'INFO CLIENTE'!B91</f>
        <v>0</v>
      </c>
      <c r="BD183" s="707"/>
      <c r="BE183" s="707"/>
      <c r="BF183" s="707"/>
      <c r="BG183" s="707"/>
      <c r="BH183" s="707"/>
      <c r="BI183" s="707"/>
      <c r="BJ183" s="707"/>
      <c r="BK183" s="707"/>
      <c r="BL183" s="707"/>
      <c r="BM183" s="707"/>
      <c r="BN183" s="707"/>
      <c r="BO183" s="707"/>
      <c r="BP183" s="707"/>
      <c r="BQ183" s="707"/>
      <c r="BR183" s="707"/>
      <c r="BS183" s="707"/>
    </row>
    <row r="184" spans="3:71" ht="6.75" customHeight="1">
      <c r="C184" s="707"/>
      <c r="D184" s="707"/>
      <c r="E184" s="707"/>
      <c r="F184" s="707"/>
      <c r="G184" s="707"/>
      <c r="H184" s="707"/>
      <c r="I184" s="707"/>
      <c r="J184" s="707"/>
      <c r="K184" s="707"/>
      <c r="L184" s="707"/>
      <c r="M184" s="707"/>
      <c r="N184" s="707"/>
      <c r="O184" s="707"/>
      <c r="P184" s="707"/>
      <c r="Q184" s="707"/>
      <c r="R184" s="707"/>
      <c r="S184" s="707"/>
      <c r="T184" s="707"/>
      <c r="U184" s="707"/>
      <c r="V184" s="707"/>
      <c r="W184" s="707"/>
      <c r="X184" s="707"/>
      <c r="Y184" s="707"/>
      <c r="Z184" s="707"/>
      <c r="AA184" s="707"/>
      <c r="AB184" s="707"/>
      <c r="AC184" s="707"/>
      <c r="AD184" s="707"/>
      <c r="AE184" s="707"/>
      <c r="AF184" s="707"/>
      <c r="AG184" s="707"/>
      <c r="AH184" s="707"/>
      <c r="AI184" s="707"/>
      <c r="AJ184" s="707"/>
      <c r="AK184" s="707"/>
      <c r="AL184" s="707"/>
      <c r="AM184" s="707"/>
      <c r="AN184" s="707"/>
      <c r="AO184" s="707"/>
      <c r="AP184" s="707"/>
      <c r="AQ184" s="707"/>
      <c r="AR184" s="707"/>
      <c r="AS184" s="707"/>
      <c r="AT184" s="707"/>
      <c r="AU184" s="707"/>
      <c r="AV184" s="707"/>
      <c r="AW184" s="815"/>
      <c r="AX184" s="815"/>
      <c r="AY184" s="815"/>
      <c r="AZ184" s="815"/>
      <c r="BA184" s="815"/>
      <c r="BB184" s="815"/>
      <c r="BC184" s="707"/>
      <c r="BD184" s="707"/>
      <c r="BE184" s="707"/>
      <c r="BF184" s="707"/>
      <c r="BG184" s="707"/>
      <c r="BH184" s="707"/>
      <c r="BI184" s="707"/>
      <c r="BJ184" s="707"/>
      <c r="BK184" s="707"/>
      <c r="BL184" s="707"/>
      <c r="BM184" s="707"/>
      <c r="BN184" s="707"/>
      <c r="BO184" s="707"/>
      <c r="BP184" s="707"/>
      <c r="BQ184" s="707"/>
      <c r="BR184" s="707"/>
      <c r="BS184" s="707"/>
    </row>
    <row r="185" spans="3:71" ht="6.75" customHeight="1">
      <c r="C185" s="707" t="str">
        <f>+'INFO CLIENTE'!B93</f>
        <v>-</v>
      </c>
      <c r="D185" s="707"/>
      <c r="E185" s="707"/>
      <c r="F185" s="707"/>
      <c r="G185" s="707"/>
      <c r="H185" s="707"/>
      <c r="I185" s="707"/>
      <c r="J185" s="707"/>
      <c r="K185" s="707"/>
      <c r="L185" s="707"/>
      <c r="M185" s="707"/>
      <c r="N185" s="707"/>
      <c r="O185" s="707"/>
      <c r="P185" s="707"/>
      <c r="Q185" s="707"/>
      <c r="R185" s="707"/>
      <c r="S185" s="707"/>
      <c r="T185" s="707"/>
      <c r="U185" s="707"/>
      <c r="V185" s="707"/>
      <c r="W185" s="707"/>
      <c r="X185" s="707"/>
      <c r="Y185" s="707"/>
      <c r="Z185" s="707"/>
      <c r="AA185" s="707"/>
      <c r="AB185" s="707"/>
      <c r="AC185" s="707"/>
      <c r="AD185" s="707"/>
      <c r="AE185" s="707"/>
      <c r="AF185" s="707"/>
      <c r="AG185" s="707"/>
      <c r="AH185" s="707"/>
      <c r="AI185" s="707"/>
      <c r="AJ185" s="707"/>
      <c r="AK185" s="707"/>
      <c r="AL185" s="707" t="str">
        <f>+'INFO CLIENTE'!B94</f>
        <v>-</v>
      </c>
      <c r="AM185" s="707"/>
      <c r="AN185" s="707"/>
      <c r="AO185" s="707"/>
      <c r="AP185" s="707"/>
      <c r="AQ185" s="707"/>
      <c r="AR185" s="707"/>
      <c r="AS185" s="707"/>
      <c r="AT185" s="707"/>
      <c r="AU185" s="707"/>
      <c r="AV185" s="707"/>
      <c r="AW185" s="815" t="str">
        <f>+'INFO CLIENTE'!B95</f>
        <v>-</v>
      </c>
      <c r="AX185" s="815"/>
      <c r="AY185" s="815"/>
      <c r="AZ185" s="815"/>
      <c r="BA185" s="815"/>
      <c r="BB185" s="815"/>
      <c r="BC185" s="707" t="str">
        <f>+'INFO CLIENTE'!B96</f>
        <v>-</v>
      </c>
      <c r="BD185" s="707"/>
      <c r="BE185" s="707"/>
      <c r="BF185" s="707"/>
      <c r="BG185" s="707"/>
      <c r="BH185" s="707"/>
      <c r="BI185" s="707"/>
      <c r="BJ185" s="707"/>
      <c r="BK185" s="707"/>
      <c r="BL185" s="707"/>
      <c r="BM185" s="707"/>
      <c r="BN185" s="707"/>
      <c r="BO185" s="707"/>
      <c r="BP185" s="707"/>
      <c r="BQ185" s="707"/>
      <c r="BR185" s="707"/>
      <c r="BS185" s="707"/>
    </row>
    <row r="186" spans="3:71" ht="6.75" customHeight="1">
      <c r="C186" s="707"/>
      <c r="D186" s="707"/>
      <c r="E186" s="707"/>
      <c r="F186" s="707"/>
      <c r="G186" s="707"/>
      <c r="H186" s="707"/>
      <c r="I186" s="707"/>
      <c r="J186" s="707"/>
      <c r="K186" s="707"/>
      <c r="L186" s="707"/>
      <c r="M186" s="707"/>
      <c r="N186" s="707"/>
      <c r="O186" s="707"/>
      <c r="P186" s="707"/>
      <c r="Q186" s="707"/>
      <c r="R186" s="707"/>
      <c r="S186" s="707"/>
      <c r="T186" s="707"/>
      <c r="U186" s="707"/>
      <c r="V186" s="707"/>
      <c r="W186" s="707"/>
      <c r="X186" s="707"/>
      <c r="Y186" s="707"/>
      <c r="Z186" s="707"/>
      <c r="AA186" s="707"/>
      <c r="AB186" s="707"/>
      <c r="AC186" s="707"/>
      <c r="AD186" s="707"/>
      <c r="AE186" s="707"/>
      <c r="AF186" s="707"/>
      <c r="AG186" s="707"/>
      <c r="AH186" s="707"/>
      <c r="AI186" s="707"/>
      <c r="AJ186" s="707"/>
      <c r="AK186" s="707"/>
      <c r="AL186" s="707"/>
      <c r="AM186" s="707"/>
      <c r="AN186" s="707"/>
      <c r="AO186" s="707"/>
      <c r="AP186" s="707"/>
      <c r="AQ186" s="707"/>
      <c r="AR186" s="707"/>
      <c r="AS186" s="707"/>
      <c r="AT186" s="707"/>
      <c r="AU186" s="707"/>
      <c r="AV186" s="707"/>
      <c r="AW186" s="815"/>
      <c r="AX186" s="815"/>
      <c r="AY186" s="815"/>
      <c r="AZ186" s="815"/>
      <c r="BA186" s="815"/>
      <c r="BB186" s="815"/>
      <c r="BC186" s="707"/>
      <c r="BD186" s="707"/>
      <c r="BE186" s="707"/>
      <c r="BF186" s="707"/>
      <c r="BG186" s="707"/>
      <c r="BH186" s="707"/>
      <c r="BI186" s="707"/>
      <c r="BJ186" s="707"/>
      <c r="BK186" s="707"/>
      <c r="BL186" s="707"/>
      <c r="BM186" s="707"/>
      <c r="BN186" s="707"/>
      <c r="BO186" s="707"/>
      <c r="BP186" s="707"/>
      <c r="BQ186" s="707"/>
      <c r="BR186" s="707"/>
      <c r="BS186" s="707"/>
    </row>
    <row r="187" spans="3:71" ht="12.75" customHeight="1">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c r="AB187" s="416"/>
      <c r="AC187" s="416"/>
      <c r="AD187" s="416"/>
      <c r="AE187" s="416"/>
      <c r="AF187" s="416"/>
      <c r="AG187" s="416"/>
      <c r="AH187" s="416"/>
      <c r="AI187" s="416"/>
      <c r="AJ187" s="416"/>
      <c r="AK187" s="416"/>
      <c r="AL187" s="416"/>
      <c r="AM187" s="416"/>
      <c r="AN187" s="416"/>
      <c r="AO187" s="416"/>
      <c r="AP187" s="416"/>
      <c r="AQ187" s="416"/>
      <c r="AR187" s="416"/>
      <c r="AS187" s="416"/>
      <c r="AT187" s="416"/>
      <c r="AU187" s="416"/>
      <c r="AV187" s="416"/>
      <c r="AW187" s="416"/>
      <c r="AX187" s="416"/>
      <c r="AY187" s="416"/>
      <c r="AZ187" s="416"/>
      <c r="BA187" s="416"/>
      <c r="BB187" s="416"/>
      <c r="BC187" s="416"/>
      <c r="BD187" s="416"/>
      <c r="BE187" s="416"/>
      <c r="BF187" s="416"/>
      <c r="BG187" s="416"/>
      <c r="BH187" s="416"/>
      <c r="BI187" s="416"/>
      <c r="BJ187" s="416"/>
      <c r="BK187" s="416"/>
      <c r="BL187" s="416"/>
      <c r="BM187" s="416"/>
      <c r="BN187" s="416"/>
      <c r="BO187" s="416"/>
      <c r="BP187" s="416"/>
      <c r="BQ187" s="416"/>
      <c r="BR187" s="416"/>
      <c r="BS187" s="416"/>
    </row>
    <row r="188" spans="3:71" ht="6.75" customHeight="1">
      <c r="C188" s="638" t="s">
        <v>241</v>
      </c>
      <c r="D188" s="638"/>
      <c r="E188" s="638"/>
      <c r="F188" s="638"/>
      <c r="G188" s="638"/>
      <c r="H188" s="638"/>
      <c r="I188" s="638"/>
      <c r="J188" s="638"/>
      <c r="K188" s="638"/>
      <c r="L188" s="638"/>
      <c r="M188" s="638"/>
      <c r="N188" s="638"/>
      <c r="O188" s="638"/>
      <c r="P188" s="638"/>
      <c r="Q188" s="638"/>
      <c r="R188" s="638"/>
      <c r="S188" s="638"/>
      <c r="T188" s="638"/>
      <c r="U188" s="638"/>
      <c r="V188" s="638"/>
      <c r="W188" s="638"/>
      <c r="X188" s="638"/>
      <c r="Y188" s="638"/>
      <c r="Z188" s="638"/>
      <c r="AA188" s="638"/>
      <c r="AB188" s="638"/>
      <c r="AC188" s="638"/>
      <c r="AD188" s="638"/>
      <c r="AE188" s="638"/>
      <c r="AF188" s="638"/>
      <c r="AG188" s="638"/>
      <c r="AH188" s="638"/>
      <c r="AI188" s="638"/>
      <c r="AJ188" s="638"/>
      <c r="AK188" s="638"/>
      <c r="AL188" s="638"/>
      <c r="AM188" s="638"/>
      <c r="AN188" s="638"/>
      <c r="AO188" s="638"/>
      <c r="AP188" s="638"/>
      <c r="AQ188" s="638"/>
      <c r="AR188" s="638"/>
      <c r="AS188" s="638"/>
      <c r="AT188" s="638"/>
      <c r="AU188" s="638"/>
      <c r="AV188" s="638"/>
      <c r="AW188" s="638"/>
      <c r="AX188" s="638"/>
      <c r="AY188" s="638"/>
      <c r="AZ188" s="638"/>
      <c r="BA188" s="638"/>
      <c r="BB188" s="638"/>
      <c r="BC188" s="638"/>
      <c r="BD188" s="638"/>
      <c r="BE188" s="638"/>
      <c r="BF188" s="638"/>
      <c r="BG188" s="638"/>
      <c r="BH188" s="638"/>
      <c r="BI188" s="638"/>
      <c r="BJ188" s="638"/>
      <c r="BK188" s="638"/>
      <c r="BL188" s="638"/>
      <c r="BM188" s="638"/>
      <c r="BN188" s="638"/>
      <c r="BO188" s="638"/>
      <c r="BP188" s="638"/>
      <c r="BQ188" s="638"/>
      <c r="BR188" s="638"/>
      <c r="BS188" s="638"/>
    </row>
    <row r="189" spans="3:71" ht="7.5" customHeight="1">
      <c r="C189" s="638"/>
      <c r="D189" s="638"/>
      <c r="E189" s="638"/>
      <c r="F189" s="638"/>
      <c r="G189" s="638"/>
      <c r="H189" s="638"/>
      <c r="I189" s="638"/>
      <c r="J189" s="638"/>
      <c r="K189" s="638"/>
      <c r="L189" s="638"/>
      <c r="M189" s="638"/>
      <c r="N189" s="638"/>
      <c r="O189" s="638"/>
      <c r="P189" s="638"/>
      <c r="Q189" s="638"/>
      <c r="R189" s="638"/>
      <c r="S189" s="638"/>
      <c r="T189" s="638"/>
      <c r="U189" s="638"/>
      <c r="V189" s="638"/>
      <c r="W189" s="638"/>
      <c r="X189" s="638"/>
      <c r="Y189" s="638"/>
      <c r="Z189" s="638"/>
      <c r="AA189" s="638"/>
      <c r="AB189" s="638"/>
      <c r="AC189" s="638"/>
      <c r="AD189" s="638"/>
      <c r="AE189" s="638"/>
      <c r="AF189" s="638"/>
      <c r="AG189" s="638"/>
      <c r="AH189" s="638"/>
      <c r="AI189" s="638"/>
      <c r="AJ189" s="638"/>
      <c r="AK189" s="638"/>
      <c r="AL189" s="638"/>
      <c r="AM189" s="638"/>
      <c r="AN189" s="638"/>
      <c r="AO189" s="638"/>
      <c r="AP189" s="638"/>
      <c r="AQ189" s="638"/>
      <c r="AR189" s="638"/>
      <c r="AS189" s="638"/>
      <c r="AT189" s="638"/>
      <c r="AU189" s="638"/>
      <c r="AV189" s="638"/>
      <c r="AW189" s="638"/>
      <c r="AX189" s="638"/>
      <c r="AY189" s="638"/>
      <c r="AZ189" s="638"/>
      <c r="BA189" s="638"/>
      <c r="BB189" s="638"/>
      <c r="BC189" s="638"/>
      <c r="BD189" s="638"/>
      <c r="BE189" s="638"/>
      <c r="BF189" s="638"/>
      <c r="BG189" s="638"/>
      <c r="BH189" s="638"/>
      <c r="BI189" s="638"/>
      <c r="BJ189" s="638"/>
      <c r="BK189" s="638"/>
      <c r="BL189" s="638"/>
      <c r="BM189" s="638"/>
      <c r="BN189" s="638"/>
      <c r="BO189" s="638"/>
      <c r="BP189" s="638"/>
      <c r="BQ189" s="638"/>
      <c r="BR189" s="638"/>
      <c r="BS189" s="638"/>
    </row>
    <row r="190" spans="3:71" ht="14.25" customHeight="1">
      <c r="C190" s="646" t="s">
        <v>331</v>
      </c>
      <c r="D190" s="646"/>
      <c r="E190" s="646"/>
      <c r="F190" s="646"/>
      <c r="G190" s="646"/>
      <c r="H190" s="646"/>
      <c r="I190" s="646"/>
      <c r="J190" s="646"/>
      <c r="K190" s="646"/>
      <c r="L190" s="646"/>
      <c r="M190" s="646"/>
      <c r="N190" s="646"/>
      <c r="O190" s="646"/>
      <c r="P190" s="646"/>
      <c r="Q190" s="646"/>
      <c r="R190" s="646"/>
      <c r="S190" s="646"/>
      <c r="T190" s="646"/>
      <c r="U190" s="646"/>
      <c r="V190" s="646"/>
      <c r="W190" s="646"/>
      <c r="X190" s="646"/>
      <c r="Y190" s="646"/>
      <c r="Z190" s="646"/>
      <c r="AA190" s="646"/>
      <c r="AB190" s="646"/>
      <c r="AC190" s="646"/>
      <c r="AD190" s="646"/>
      <c r="AE190" s="646"/>
      <c r="AF190" s="646"/>
      <c r="AG190" s="646"/>
      <c r="AH190" s="646"/>
      <c r="AI190" s="646"/>
      <c r="AJ190" s="646"/>
      <c r="AK190" s="646"/>
      <c r="AL190" s="646"/>
    </row>
    <row r="191" spans="3:71" s="341" customFormat="1" ht="6" customHeight="1">
      <c r="C191" s="706" t="s">
        <v>308</v>
      </c>
      <c r="D191" s="706"/>
      <c r="E191" s="706"/>
      <c r="F191" s="706"/>
      <c r="G191" s="706"/>
      <c r="H191" s="706"/>
      <c r="I191" s="706"/>
      <c r="J191" s="706"/>
      <c r="K191" s="706"/>
      <c r="L191" s="706"/>
      <c r="M191" s="706"/>
      <c r="N191" s="706"/>
      <c r="O191" s="706"/>
      <c r="P191" s="706"/>
      <c r="Q191" s="706"/>
      <c r="R191" s="706"/>
      <c r="S191" s="706"/>
      <c r="T191" s="706"/>
      <c r="U191" s="706"/>
      <c r="V191" s="706"/>
      <c r="W191" s="706"/>
      <c r="X191" s="706"/>
      <c r="Y191" s="706"/>
      <c r="Z191" s="706"/>
      <c r="AA191" s="706"/>
      <c r="AB191" s="706"/>
      <c r="AC191" s="706"/>
      <c r="AD191" s="706"/>
      <c r="AE191" s="706"/>
      <c r="AF191" s="706"/>
      <c r="AG191" s="706"/>
      <c r="AH191" s="706"/>
      <c r="AI191" s="706"/>
      <c r="AJ191" s="706"/>
      <c r="AK191" s="706"/>
      <c r="AL191" s="706"/>
      <c r="AM191" s="706" t="s">
        <v>309</v>
      </c>
      <c r="AN191" s="706"/>
      <c r="AO191" s="706"/>
      <c r="AP191" s="706"/>
      <c r="AQ191" s="706"/>
      <c r="AR191" s="706"/>
      <c r="AS191" s="706"/>
      <c r="AT191" s="706"/>
      <c r="AU191" s="706"/>
      <c r="AV191" s="706"/>
      <c r="AW191" s="706"/>
      <c r="AX191" s="706"/>
      <c r="AY191" s="706"/>
      <c r="AZ191" s="706"/>
      <c r="BA191" s="706"/>
      <c r="BB191" s="706"/>
      <c r="BC191" s="706"/>
      <c r="BD191" s="706"/>
      <c r="BE191" s="706"/>
      <c r="BF191" s="706"/>
      <c r="BG191" s="706" t="s">
        <v>353</v>
      </c>
      <c r="BH191" s="706"/>
      <c r="BI191" s="706"/>
      <c r="BJ191" s="706"/>
      <c r="BK191" s="706"/>
      <c r="BL191" s="706"/>
      <c r="BM191" s="706"/>
      <c r="BN191" s="706"/>
      <c r="BO191" s="706" t="s">
        <v>12</v>
      </c>
      <c r="BP191" s="706"/>
      <c r="BQ191" s="706"/>
      <c r="BR191" s="706"/>
      <c r="BS191" s="706"/>
    </row>
    <row r="192" spans="3:71" s="341" customFormat="1" ht="6" customHeight="1">
      <c r="C192" s="706"/>
      <c r="D192" s="706"/>
      <c r="E192" s="706"/>
      <c r="F192" s="706"/>
      <c r="G192" s="706"/>
      <c r="H192" s="706"/>
      <c r="I192" s="706"/>
      <c r="J192" s="706"/>
      <c r="K192" s="706"/>
      <c r="L192" s="706"/>
      <c r="M192" s="706"/>
      <c r="N192" s="706"/>
      <c r="O192" s="706"/>
      <c r="P192" s="706"/>
      <c r="Q192" s="706"/>
      <c r="R192" s="706"/>
      <c r="S192" s="706"/>
      <c r="T192" s="706"/>
      <c r="U192" s="706"/>
      <c r="V192" s="706"/>
      <c r="W192" s="706"/>
      <c r="X192" s="706"/>
      <c r="Y192" s="706"/>
      <c r="Z192" s="706"/>
      <c r="AA192" s="706"/>
      <c r="AB192" s="706"/>
      <c r="AC192" s="706"/>
      <c r="AD192" s="706"/>
      <c r="AE192" s="706"/>
      <c r="AF192" s="706"/>
      <c r="AG192" s="706"/>
      <c r="AH192" s="706"/>
      <c r="AI192" s="706"/>
      <c r="AJ192" s="706"/>
      <c r="AK192" s="706"/>
      <c r="AL192" s="706"/>
      <c r="AM192" s="706"/>
      <c r="AN192" s="706"/>
      <c r="AO192" s="706"/>
      <c r="AP192" s="706"/>
      <c r="AQ192" s="706"/>
      <c r="AR192" s="706"/>
      <c r="AS192" s="706"/>
      <c r="AT192" s="706"/>
      <c r="AU192" s="706"/>
      <c r="AV192" s="706"/>
      <c r="AW192" s="706"/>
      <c r="AX192" s="706"/>
      <c r="AY192" s="706"/>
      <c r="AZ192" s="706"/>
      <c r="BA192" s="706"/>
      <c r="BB192" s="706"/>
      <c r="BC192" s="706"/>
      <c r="BD192" s="706"/>
      <c r="BE192" s="706"/>
      <c r="BF192" s="706"/>
      <c r="BG192" s="706"/>
      <c r="BH192" s="706"/>
      <c r="BI192" s="706"/>
      <c r="BJ192" s="706"/>
      <c r="BK192" s="706"/>
      <c r="BL192" s="706"/>
      <c r="BM192" s="706"/>
      <c r="BN192" s="706"/>
      <c r="BO192" s="706"/>
      <c r="BP192" s="706"/>
      <c r="BQ192" s="706"/>
      <c r="BR192" s="706"/>
      <c r="BS192" s="706"/>
    </row>
    <row r="193" spans="3:71" ht="13.5" customHeight="1">
      <c r="C193" s="715"/>
      <c r="D193" s="716" t="s">
        <v>242</v>
      </c>
      <c r="E193" s="716"/>
      <c r="F193" s="716"/>
      <c r="G193" s="716"/>
      <c r="H193" s="716"/>
      <c r="I193" s="716"/>
      <c r="J193" s="716"/>
      <c r="K193" s="716"/>
      <c r="L193" s="716"/>
      <c r="M193" s="716"/>
      <c r="N193" s="716"/>
      <c r="O193" s="716"/>
      <c r="P193" s="716"/>
      <c r="Q193" s="716"/>
      <c r="R193" s="716"/>
      <c r="S193" s="716"/>
      <c r="T193" s="716"/>
      <c r="U193" s="716"/>
      <c r="V193" s="716"/>
      <c r="W193" s="716"/>
      <c r="X193" s="716"/>
      <c r="Y193" s="716"/>
      <c r="Z193" s="716"/>
      <c r="AA193" s="716"/>
      <c r="AB193" s="716"/>
      <c r="AC193" s="716"/>
      <c r="AD193" s="716"/>
      <c r="AE193" s="716"/>
      <c r="AF193" s="716"/>
      <c r="AG193" s="716"/>
      <c r="AH193" s="716"/>
      <c r="AI193" s="716"/>
      <c r="AJ193" s="716"/>
      <c r="AK193" s="716"/>
      <c r="AL193" s="716"/>
      <c r="AM193" s="717" t="s">
        <v>39</v>
      </c>
      <c r="AN193" s="717"/>
      <c r="AO193" s="717"/>
      <c r="AP193" s="717"/>
      <c r="AQ193" s="717"/>
      <c r="AR193" s="717"/>
      <c r="AS193" s="717"/>
      <c r="AT193" s="717"/>
      <c r="AU193" s="717"/>
      <c r="AV193" s="717"/>
      <c r="AW193" s="717" t="s">
        <v>40</v>
      </c>
      <c r="AX193" s="717"/>
      <c r="AY193" s="717"/>
      <c r="AZ193" s="717"/>
      <c r="BA193" s="717"/>
      <c r="BB193" s="717"/>
      <c r="BC193" s="717"/>
      <c r="BD193" s="717"/>
      <c r="BE193" s="717"/>
      <c r="BF193" s="717"/>
      <c r="BG193" s="816" t="str">
        <f>+IF('COTIZACION CLIENTE'!D22="No Contratada","N/A",'COTIZACION CLIENTE'!F22)</f>
        <v>N/A</v>
      </c>
      <c r="BH193" s="817"/>
      <c r="BI193" s="817"/>
      <c r="BJ193" s="817"/>
      <c r="BK193" s="817"/>
      <c r="BL193" s="817"/>
      <c r="BM193" s="817"/>
      <c r="BN193" s="818"/>
      <c r="BO193" s="822">
        <f>+'COTIZACION CLIENTE'!E21</f>
        <v>0</v>
      </c>
      <c r="BP193" s="822"/>
      <c r="BQ193" s="822"/>
      <c r="BR193" s="822"/>
      <c r="BS193" s="822"/>
    </row>
    <row r="194" spans="3:71" ht="11.25" customHeight="1">
      <c r="C194" s="715"/>
      <c r="D194" s="716"/>
      <c r="E194" s="716"/>
      <c r="F194" s="716"/>
      <c r="G194" s="716"/>
      <c r="H194" s="716"/>
      <c r="I194" s="716"/>
      <c r="J194" s="716"/>
      <c r="K194" s="716"/>
      <c r="L194" s="716"/>
      <c r="M194" s="716"/>
      <c r="N194" s="716"/>
      <c r="O194" s="716"/>
      <c r="P194" s="716"/>
      <c r="Q194" s="716"/>
      <c r="R194" s="716"/>
      <c r="S194" s="716"/>
      <c r="T194" s="716"/>
      <c r="U194" s="716"/>
      <c r="V194" s="716"/>
      <c r="W194" s="716"/>
      <c r="X194" s="716"/>
      <c r="Y194" s="716"/>
      <c r="Z194" s="716"/>
      <c r="AA194" s="716"/>
      <c r="AB194" s="716"/>
      <c r="AC194" s="716"/>
      <c r="AD194" s="716"/>
      <c r="AE194" s="716"/>
      <c r="AF194" s="716"/>
      <c r="AG194" s="716"/>
      <c r="AH194" s="716"/>
      <c r="AI194" s="716"/>
      <c r="AJ194" s="716"/>
      <c r="AK194" s="716"/>
      <c r="AL194" s="716"/>
      <c r="AM194" s="823" t="str">
        <f>+IF('COTIZACION CLIENTE'!D22="NO CONTRATADA","N/A",'COTIZACION CLIENTE'!D22)</f>
        <v>N/A</v>
      </c>
      <c r="AN194" s="824"/>
      <c r="AO194" s="824"/>
      <c r="AP194" s="824"/>
      <c r="AQ194" s="824"/>
      <c r="AR194" s="824"/>
      <c r="AS194" s="824"/>
      <c r="AT194" s="824"/>
      <c r="AU194" s="824"/>
      <c r="AV194" s="825"/>
      <c r="AW194" s="823" t="str">
        <f>+IF('COTIZACION CLIENTE'!D23="NO CONTRATADA","N/A",'COTIZACION CLIENTE'!D23)</f>
        <v>N/A</v>
      </c>
      <c r="AX194" s="824"/>
      <c r="AY194" s="824"/>
      <c r="AZ194" s="824"/>
      <c r="BA194" s="824"/>
      <c r="BB194" s="824"/>
      <c r="BC194" s="824"/>
      <c r="BD194" s="824"/>
      <c r="BE194" s="824"/>
      <c r="BF194" s="825"/>
      <c r="BG194" s="819"/>
      <c r="BH194" s="820"/>
      <c r="BI194" s="820"/>
      <c r="BJ194" s="820"/>
      <c r="BK194" s="820"/>
      <c r="BL194" s="820"/>
      <c r="BM194" s="820"/>
      <c r="BN194" s="821"/>
      <c r="BO194" s="822"/>
      <c r="BP194" s="822"/>
      <c r="BQ194" s="822"/>
      <c r="BR194" s="822"/>
      <c r="BS194" s="822"/>
    </row>
    <row r="195" spans="3:71" ht="9" customHeight="1">
      <c r="C195" s="715"/>
      <c r="D195" s="716" t="s">
        <v>243</v>
      </c>
      <c r="E195" s="716"/>
      <c r="F195" s="716"/>
      <c r="G195" s="716"/>
      <c r="H195" s="716"/>
      <c r="I195" s="716"/>
      <c r="J195" s="716"/>
      <c r="K195" s="716"/>
      <c r="L195" s="716"/>
      <c r="M195" s="716"/>
      <c r="N195" s="716"/>
      <c r="O195" s="716"/>
      <c r="P195" s="716"/>
      <c r="Q195" s="716"/>
      <c r="R195" s="716"/>
      <c r="S195" s="716"/>
      <c r="T195" s="716"/>
      <c r="U195" s="716"/>
      <c r="V195" s="716"/>
      <c r="W195" s="716"/>
      <c r="X195" s="716"/>
      <c r="Y195" s="716"/>
      <c r="Z195" s="716"/>
      <c r="AA195" s="716"/>
      <c r="AB195" s="716"/>
      <c r="AC195" s="716"/>
      <c r="AD195" s="716"/>
      <c r="AE195" s="716"/>
      <c r="AF195" s="716"/>
      <c r="AG195" s="716"/>
      <c r="AH195" s="716"/>
      <c r="AI195" s="716"/>
      <c r="AJ195" s="716"/>
      <c r="AK195" s="716"/>
      <c r="AL195" s="716"/>
      <c r="AM195" s="826" t="str">
        <f>+IF('COTIZACION CLIENTE'!D24="NO CONTRATADA","N/A",'COTIZACION CLIENTE'!D24)</f>
        <v>N/A</v>
      </c>
      <c r="AN195" s="827"/>
      <c r="AO195" s="827"/>
      <c r="AP195" s="827"/>
      <c r="AQ195" s="827"/>
      <c r="AR195" s="827"/>
      <c r="AS195" s="827"/>
      <c r="AT195" s="827"/>
      <c r="AU195" s="827"/>
      <c r="AV195" s="827"/>
      <c r="AW195" s="827"/>
      <c r="AX195" s="827"/>
      <c r="AY195" s="827"/>
      <c r="AZ195" s="827"/>
      <c r="BA195" s="827"/>
      <c r="BB195" s="827"/>
      <c r="BC195" s="827"/>
      <c r="BD195" s="827"/>
      <c r="BE195" s="827"/>
      <c r="BF195" s="828"/>
      <c r="BG195" s="832" t="str">
        <f>+IF('COTIZACION CLIENTE'!D24="No Contratada","N/A",'COTIZACION CLIENTE'!F24)</f>
        <v>N/A</v>
      </c>
      <c r="BH195" s="833"/>
      <c r="BI195" s="833"/>
      <c r="BJ195" s="833"/>
      <c r="BK195" s="833"/>
      <c r="BL195" s="833"/>
      <c r="BM195" s="833"/>
      <c r="BN195" s="834"/>
      <c r="BO195" s="822">
        <f>+'COTIZACION CLIENTE'!E24</f>
        <v>0</v>
      </c>
      <c r="BP195" s="822"/>
      <c r="BQ195" s="822"/>
      <c r="BR195" s="822"/>
      <c r="BS195" s="822"/>
    </row>
    <row r="196" spans="3:71" ht="9" customHeight="1">
      <c r="C196" s="715"/>
      <c r="D196" s="716"/>
      <c r="E196" s="716"/>
      <c r="F196" s="716"/>
      <c r="G196" s="716"/>
      <c r="H196" s="716"/>
      <c r="I196" s="716"/>
      <c r="J196" s="716"/>
      <c r="K196" s="716"/>
      <c r="L196" s="716"/>
      <c r="M196" s="716"/>
      <c r="N196" s="716"/>
      <c r="O196" s="716"/>
      <c r="P196" s="716"/>
      <c r="Q196" s="716"/>
      <c r="R196" s="716"/>
      <c r="S196" s="716"/>
      <c r="T196" s="716"/>
      <c r="U196" s="716"/>
      <c r="V196" s="716"/>
      <c r="W196" s="716"/>
      <c r="X196" s="716"/>
      <c r="Y196" s="716"/>
      <c r="Z196" s="716"/>
      <c r="AA196" s="716"/>
      <c r="AB196" s="716"/>
      <c r="AC196" s="716"/>
      <c r="AD196" s="716"/>
      <c r="AE196" s="716"/>
      <c r="AF196" s="716"/>
      <c r="AG196" s="716"/>
      <c r="AH196" s="716"/>
      <c r="AI196" s="716"/>
      <c r="AJ196" s="716"/>
      <c r="AK196" s="716"/>
      <c r="AL196" s="716"/>
      <c r="AM196" s="829"/>
      <c r="AN196" s="830"/>
      <c r="AO196" s="830"/>
      <c r="AP196" s="830"/>
      <c r="AQ196" s="830"/>
      <c r="AR196" s="830"/>
      <c r="AS196" s="830"/>
      <c r="AT196" s="830"/>
      <c r="AU196" s="830"/>
      <c r="AV196" s="830"/>
      <c r="AW196" s="830"/>
      <c r="AX196" s="830"/>
      <c r="AY196" s="830"/>
      <c r="AZ196" s="830"/>
      <c r="BA196" s="830"/>
      <c r="BB196" s="830"/>
      <c r="BC196" s="830"/>
      <c r="BD196" s="830"/>
      <c r="BE196" s="830"/>
      <c r="BF196" s="831"/>
      <c r="BG196" s="835"/>
      <c r="BH196" s="836"/>
      <c r="BI196" s="836"/>
      <c r="BJ196" s="836"/>
      <c r="BK196" s="836"/>
      <c r="BL196" s="836"/>
      <c r="BM196" s="836"/>
      <c r="BN196" s="837"/>
      <c r="BO196" s="822"/>
      <c r="BP196" s="822"/>
      <c r="BQ196" s="822"/>
      <c r="BR196" s="822"/>
      <c r="BS196" s="822"/>
    </row>
    <row r="197" spans="3:71" ht="9" customHeight="1">
      <c r="C197" s="715"/>
      <c r="D197" s="716" t="s">
        <v>244</v>
      </c>
      <c r="E197" s="716"/>
      <c r="F197" s="716"/>
      <c r="G197" s="716"/>
      <c r="H197" s="716"/>
      <c r="I197" s="716"/>
      <c r="J197" s="716"/>
      <c r="K197" s="716"/>
      <c r="L197" s="716"/>
      <c r="M197" s="716"/>
      <c r="N197" s="716"/>
      <c r="O197" s="716"/>
      <c r="P197" s="716"/>
      <c r="Q197" s="716"/>
      <c r="R197" s="716"/>
      <c r="S197" s="716"/>
      <c r="T197" s="716"/>
      <c r="U197" s="716"/>
      <c r="V197" s="716"/>
      <c r="W197" s="716"/>
      <c r="X197" s="716"/>
      <c r="Y197" s="716"/>
      <c r="Z197" s="716"/>
      <c r="AA197" s="716"/>
      <c r="AB197" s="716"/>
      <c r="AC197" s="716"/>
      <c r="AD197" s="716"/>
      <c r="AE197" s="716"/>
      <c r="AF197" s="716"/>
      <c r="AG197" s="716"/>
      <c r="AH197" s="716"/>
      <c r="AI197" s="716"/>
      <c r="AJ197" s="716"/>
      <c r="AK197" s="716"/>
      <c r="AL197" s="716"/>
      <c r="AM197" s="826">
        <f>+IF('COTIZACION CLIENTE'!D29="NO CONTRATADA","N/A",'COTIZACION CLIENTE'!D29)</f>
        <v>50000000</v>
      </c>
      <c r="AN197" s="827"/>
      <c r="AO197" s="827"/>
      <c r="AP197" s="827"/>
      <c r="AQ197" s="827"/>
      <c r="AR197" s="827"/>
      <c r="AS197" s="827"/>
      <c r="AT197" s="827"/>
      <c r="AU197" s="827"/>
      <c r="AV197" s="827"/>
      <c r="AW197" s="827"/>
      <c r="AX197" s="827"/>
      <c r="AY197" s="827"/>
      <c r="AZ197" s="827"/>
      <c r="BA197" s="827"/>
      <c r="BB197" s="827"/>
      <c r="BC197" s="827"/>
      <c r="BD197" s="827"/>
      <c r="BE197" s="827"/>
      <c r="BF197" s="828"/>
      <c r="BG197" s="816" t="str">
        <f>+IF('COTIZACION CLIENTE'!D29="No Contratada","N/A",'COTIZACION CLIENTE'!F29)</f>
        <v>₡500.000,00 por evento</v>
      </c>
      <c r="BH197" s="817"/>
      <c r="BI197" s="817"/>
      <c r="BJ197" s="817"/>
      <c r="BK197" s="817"/>
      <c r="BL197" s="817"/>
      <c r="BM197" s="817"/>
      <c r="BN197" s="818"/>
      <c r="BO197" s="822">
        <f>+'COTIZACION CLIENTE'!E29</f>
        <v>95000</v>
      </c>
      <c r="BP197" s="822"/>
      <c r="BQ197" s="822"/>
      <c r="BR197" s="822"/>
      <c r="BS197" s="822"/>
    </row>
    <row r="198" spans="3:71" ht="9" customHeight="1">
      <c r="C198" s="715"/>
      <c r="D198" s="716"/>
      <c r="E198" s="716"/>
      <c r="F198" s="716"/>
      <c r="G198" s="716"/>
      <c r="H198" s="716"/>
      <c r="I198" s="716"/>
      <c r="J198" s="716"/>
      <c r="K198" s="716"/>
      <c r="L198" s="716"/>
      <c r="M198" s="716"/>
      <c r="N198" s="716"/>
      <c r="O198" s="716"/>
      <c r="P198" s="716"/>
      <c r="Q198" s="716"/>
      <c r="R198" s="716"/>
      <c r="S198" s="716"/>
      <c r="T198" s="716"/>
      <c r="U198" s="716"/>
      <c r="V198" s="716"/>
      <c r="W198" s="716"/>
      <c r="X198" s="716"/>
      <c r="Y198" s="716"/>
      <c r="Z198" s="716"/>
      <c r="AA198" s="716"/>
      <c r="AB198" s="716"/>
      <c r="AC198" s="716"/>
      <c r="AD198" s="716"/>
      <c r="AE198" s="716"/>
      <c r="AF198" s="716"/>
      <c r="AG198" s="716"/>
      <c r="AH198" s="716"/>
      <c r="AI198" s="716"/>
      <c r="AJ198" s="716"/>
      <c r="AK198" s="716"/>
      <c r="AL198" s="716"/>
      <c r="AM198" s="829"/>
      <c r="AN198" s="830"/>
      <c r="AO198" s="830"/>
      <c r="AP198" s="830"/>
      <c r="AQ198" s="830"/>
      <c r="AR198" s="830"/>
      <c r="AS198" s="830"/>
      <c r="AT198" s="830"/>
      <c r="AU198" s="830"/>
      <c r="AV198" s="830"/>
      <c r="AW198" s="830"/>
      <c r="AX198" s="830"/>
      <c r="AY198" s="830"/>
      <c r="AZ198" s="830"/>
      <c r="BA198" s="830"/>
      <c r="BB198" s="830"/>
      <c r="BC198" s="830"/>
      <c r="BD198" s="830"/>
      <c r="BE198" s="830"/>
      <c r="BF198" s="831"/>
      <c r="BG198" s="819"/>
      <c r="BH198" s="820"/>
      <c r="BI198" s="820"/>
      <c r="BJ198" s="820"/>
      <c r="BK198" s="820"/>
      <c r="BL198" s="820"/>
      <c r="BM198" s="820"/>
      <c r="BN198" s="821"/>
      <c r="BO198" s="822"/>
      <c r="BP198" s="822"/>
      <c r="BQ198" s="822"/>
      <c r="BR198" s="822"/>
      <c r="BS198" s="822"/>
    </row>
    <row r="199" spans="3:71" ht="3.75" customHeight="1"/>
    <row r="200" spans="3:71" ht="5.25" customHeight="1">
      <c r="C200" s="746"/>
      <c r="D200" s="746"/>
      <c r="E200" s="746"/>
      <c r="F200" s="746"/>
      <c r="G200" s="746"/>
      <c r="H200" s="746"/>
      <c r="I200" s="746"/>
      <c r="J200" s="746"/>
      <c r="K200" s="746"/>
      <c r="L200" s="746"/>
      <c r="M200" s="746"/>
      <c r="N200" s="746"/>
      <c r="O200" s="746"/>
      <c r="P200" s="746"/>
      <c r="Q200" s="746"/>
      <c r="R200" s="746"/>
      <c r="S200" s="746"/>
      <c r="T200" s="746"/>
      <c r="U200" s="746"/>
      <c r="V200" s="746"/>
      <c r="W200" s="746"/>
      <c r="X200" s="746"/>
      <c r="Y200" s="746"/>
      <c r="Z200" s="746"/>
      <c r="AA200" s="746"/>
      <c r="AB200" s="746"/>
      <c r="AC200" s="746"/>
      <c r="AD200" s="746"/>
      <c r="AE200" s="746"/>
      <c r="AF200" s="746"/>
      <c r="AG200" s="746"/>
      <c r="AH200" s="746"/>
      <c r="AI200" s="746"/>
      <c r="AJ200" s="746"/>
    </row>
    <row r="201" spans="3:71" ht="1.5" customHeight="1">
      <c r="C201" s="746"/>
      <c r="D201" s="746"/>
      <c r="E201" s="746"/>
      <c r="F201" s="746"/>
      <c r="G201" s="746"/>
      <c r="H201" s="746"/>
      <c r="I201" s="746"/>
      <c r="J201" s="746"/>
      <c r="K201" s="746"/>
      <c r="L201" s="746"/>
      <c r="M201" s="746"/>
      <c r="N201" s="746"/>
      <c r="O201" s="746"/>
      <c r="P201" s="746"/>
      <c r="Q201" s="746"/>
      <c r="R201" s="746"/>
      <c r="S201" s="746"/>
      <c r="T201" s="746"/>
      <c r="U201" s="746"/>
      <c r="V201" s="746"/>
      <c r="W201" s="746"/>
      <c r="X201" s="746"/>
      <c r="Y201" s="746"/>
      <c r="Z201" s="746"/>
      <c r="AA201" s="746"/>
      <c r="AB201" s="746"/>
      <c r="AC201" s="746"/>
      <c r="AD201" s="746"/>
      <c r="AE201" s="746"/>
      <c r="AF201" s="746"/>
      <c r="AG201" s="746"/>
      <c r="AH201" s="746"/>
      <c r="AI201" s="746"/>
      <c r="AJ201" s="746"/>
    </row>
    <row r="202" spans="3:71" ht="3.75" customHeight="1"/>
    <row r="203" spans="3:71" s="341" customFormat="1" ht="6" customHeight="1">
      <c r="C203" s="706" t="s">
        <v>307</v>
      </c>
      <c r="D203" s="706"/>
      <c r="E203" s="706"/>
      <c r="F203" s="706"/>
      <c r="G203" s="706"/>
      <c r="H203" s="706"/>
      <c r="I203" s="706"/>
      <c r="J203" s="706"/>
      <c r="K203" s="706"/>
      <c r="L203" s="706"/>
      <c r="M203" s="706"/>
      <c r="N203" s="706"/>
      <c r="O203" s="706"/>
      <c r="P203" s="706"/>
      <c r="Q203" s="706"/>
      <c r="R203" s="706"/>
      <c r="S203" s="706"/>
      <c r="T203" s="706"/>
      <c r="U203" s="706"/>
      <c r="V203" s="706"/>
      <c r="W203" s="706"/>
      <c r="X203" s="706"/>
      <c r="Y203" s="706"/>
      <c r="Z203" s="706"/>
      <c r="AA203" s="706"/>
      <c r="AB203" s="706"/>
      <c r="AC203" s="706"/>
      <c r="AD203" s="706"/>
      <c r="AE203" s="706"/>
      <c r="AF203" s="706"/>
      <c r="AG203" s="706"/>
      <c r="AH203" s="706"/>
      <c r="AI203" s="706"/>
      <c r="AJ203" s="706"/>
      <c r="AK203" s="706"/>
      <c r="AL203" s="706"/>
      <c r="AM203" s="706" t="s">
        <v>309</v>
      </c>
      <c r="AN203" s="706"/>
      <c r="AO203" s="706"/>
      <c r="AP203" s="706"/>
      <c r="AQ203" s="706"/>
      <c r="AR203" s="706"/>
      <c r="AS203" s="706"/>
      <c r="AT203" s="706"/>
      <c r="AU203" s="706"/>
      <c r="AV203" s="706"/>
      <c r="AW203" s="706"/>
      <c r="AX203" s="706"/>
      <c r="AY203" s="706"/>
      <c r="AZ203" s="706"/>
      <c r="BA203" s="706"/>
      <c r="BB203" s="706"/>
      <c r="BC203" s="706"/>
      <c r="BD203" s="706"/>
      <c r="BE203" s="706"/>
      <c r="BF203" s="706"/>
      <c r="BG203" s="706" t="s">
        <v>353</v>
      </c>
      <c r="BH203" s="706"/>
      <c r="BI203" s="706"/>
      <c r="BJ203" s="706"/>
      <c r="BK203" s="706"/>
      <c r="BL203" s="706"/>
      <c r="BM203" s="706"/>
      <c r="BN203" s="706"/>
      <c r="BO203" s="706" t="s">
        <v>12</v>
      </c>
      <c r="BP203" s="706"/>
      <c r="BQ203" s="706"/>
      <c r="BR203" s="706"/>
      <c r="BS203" s="706"/>
    </row>
    <row r="204" spans="3:71" s="341" customFormat="1" ht="6" customHeight="1">
      <c r="C204" s="706"/>
      <c r="D204" s="706"/>
      <c r="E204" s="706"/>
      <c r="F204" s="706"/>
      <c r="G204" s="706"/>
      <c r="H204" s="706"/>
      <c r="I204" s="706"/>
      <c r="J204" s="706"/>
      <c r="K204" s="706"/>
      <c r="L204" s="706"/>
      <c r="M204" s="706"/>
      <c r="N204" s="706"/>
      <c r="O204" s="706"/>
      <c r="P204" s="706"/>
      <c r="Q204" s="706"/>
      <c r="R204" s="706"/>
      <c r="S204" s="706"/>
      <c r="T204" s="706"/>
      <c r="U204" s="706"/>
      <c r="V204" s="706"/>
      <c r="W204" s="706"/>
      <c r="X204" s="706"/>
      <c r="Y204" s="706"/>
      <c r="Z204" s="706"/>
      <c r="AA204" s="706"/>
      <c r="AB204" s="706"/>
      <c r="AC204" s="706"/>
      <c r="AD204" s="706"/>
      <c r="AE204" s="706"/>
      <c r="AF204" s="706"/>
      <c r="AG204" s="706"/>
      <c r="AH204" s="706"/>
      <c r="AI204" s="706"/>
      <c r="AJ204" s="706"/>
      <c r="AK204" s="706"/>
      <c r="AL204" s="706"/>
      <c r="AM204" s="706"/>
      <c r="AN204" s="706"/>
      <c r="AO204" s="706"/>
      <c r="AP204" s="706"/>
      <c r="AQ204" s="706"/>
      <c r="AR204" s="706"/>
      <c r="AS204" s="706"/>
      <c r="AT204" s="706"/>
      <c r="AU204" s="706"/>
      <c r="AV204" s="706"/>
      <c r="AW204" s="706"/>
      <c r="AX204" s="706"/>
      <c r="AY204" s="706"/>
      <c r="AZ204" s="706"/>
      <c r="BA204" s="706"/>
      <c r="BB204" s="706"/>
      <c r="BC204" s="706"/>
      <c r="BD204" s="706"/>
      <c r="BE204" s="706"/>
      <c r="BF204" s="706"/>
      <c r="BG204" s="706"/>
      <c r="BH204" s="706"/>
      <c r="BI204" s="706"/>
      <c r="BJ204" s="706"/>
      <c r="BK204" s="706"/>
      <c r="BL204" s="706"/>
      <c r="BM204" s="706"/>
      <c r="BN204" s="706"/>
      <c r="BO204" s="706"/>
      <c r="BP204" s="706"/>
      <c r="BQ204" s="706"/>
      <c r="BR204" s="706"/>
      <c r="BS204" s="706"/>
    </row>
    <row r="205" spans="3:71" ht="11.25" customHeight="1">
      <c r="C205" s="715"/>
      <c r="D205" s="716" t="s">
        <v>245</v>
      </c>
      <c r="E205" s="716"/>
      <c r="F205" s="716"/>
      <c r="G205" s="716"/>
      <c r="H205" s="716"/>
      <c r="I205" s="716"/>
      <c r="J205" s="716"/>
      <c r="K205" s="716"/>
      <c r="L205" s="716"/>
      <c r="M205" s="716"/>
      <c r="N205" s="716"/>
      <c r="O205" s="716"/>
      <c r="P205" s="716"/>
      <c r="Q205" s="716"/>
      <c r="R205" s="716"/>
      <c r="S205" s="716"/>
      <c r="T205" s="716"/>
      <c r="U205" s="716"/>
      <c r="V205" s="716"/>
      <c r="W205" s="716"/>
      <c r="X205" s="716"/>
      <c r="Y205" s="716"/>
      <c r="Z205" s="716"/>
      <c r="AA205" s="716"/>
      <c r="AB205" s="716"/>
      <c r="AC205" s="716"/>
      <c r="AD205" s="716"/>
      <c r="AE205" s="716"/>
      <c r="AF205" s="716"/>
      <c r="AG205" s="716"/>
      <c r="AH205" s="716"/>
      <c r="AI205" s="716"/>
      <c r="AJ205" s="716"/>
      <c r="AK205" s="716"/>
      <c r="AL205" s="716"/>
      <c r="AM205" s="717" t="s">
        <v>39</v>
      </c>
      <c r="AN205" s="717"/>
      <c r="AO205" s="717"/>
      <c r="AP205" s="717"/>
      <c r="AQ205" s="717"/>
      <c r="AR205" s="717"/>
      <c r="AS205" s="717"/>
      <c r="AT205" s="717"/>
      <c r="AU205" s="717"/>
      <c r="AV205" s="717"/>
      <c r="AW205" s="717" t="s">
        <v>40</v>
      </c>
      <c r="AX205" s="717"/>
      <c r="AY205" s="717"/>
      <c r="AZ205" s="717"/>
      <c r="BA205" s="717"/>
      <c r="BB205" s="717"/>
      <c r="BC205" s="717"/>
      <c r="BD205" s="717"/>
      <c r="BE205" s="717"/>
      <c r="BF205" s="717"/>
      <c r="BG205" s="816" t="str">
        <f>+IF('COTIZACION CLIENTE'!D26="No Contratada","N/A",'COTIZACION CLIENTE'!F26)</f>
        <v>N/A</v>
      </c>
      <c r="BH205" s="817"/>
      <c r="BI205" s="817"/>
      <c r="BJ205" s="817"/>
      <c r="BK205" s="817"/>
      <c r="BL205" s="817"/>
      <c r="BM205" s="817"/>
      <c r="BN205" s="818"/>
      <c r="BO205" s="822">
        <f>+'COTIZACION CLIENTE'!E25</f>
        <v>0</v>
      </c>
      <c r="BP205" s="822"/>
      <c r="BQ205" s="822"/>
      <c r="BR205" s="822"/>
      <c r="BS205" s="822"/>
    </row>
    <row r="206" spans="3:71" ht="11.25" customHeight="1">
      <c r="C206" s="715"/>
      <c r="D206" s="716"/>
      <c r="E206" s="716"/>
      <c r="F206" s="716"/>
      <c r="G206" s="716"/>
      <c r="H206" s="716"/>
      <c r="I206" s="716"/>
      <c r="J206" s="716"/>
      <c r="K206" s="716"/>
      <c r="L206" s="716"/>
      <c r="M206" s="716"/>
      <c r="N206" s="716"/>
      <c r="O206" s="716"/>
      <c r="P206" s="716"/>
      <c r="Q206" s="716"/>
      <c r="R206" s="716"/>
      <c r="S206" s="716"/>
      <c r="T206" s="716"/>
      <c r="U206" s="716"/>
      <c r="V206" s="716"/>
      <c r="W206" s="716"/>
      <c r="X206" s="716"/>
      <c r="Y206" s="716"/>
      <c r="Z206" s="716"/>
      <c r="AA206" s="716"/>
      <c r="AB206" s="716"/>
      <c r="AC206" s="716"/>
      <c r="AD206" s="716"/>
      <c r="AE206" s="716"/>
      <c r="AF206" s="716"/>
      <c r="AG206" s="716"/>
      <c r="AH206" s="716"/>
      <c r="AI206" s="716"/>
      <c r="AJ206" s="716"/>
      <c r="AK206" s="716"/>
      <c r="AL206" s="716"/>
      <c r="AM206" s="823" t="str">
        <f>+'COTIZACION CLIENTE'!D26</f>
        <v>No contratada</v>
      </c>
      <c r="AN206" s="824"/>
      <c r="AO206" s="824"/>
      <c r="AP206" s="824"/>
      <c r="AQ206" s="824"/>
      <c r="AR206" s="824"/>
      <c r="AS206" s="824"/>
      <c r="AT206" s="824"/>
      <c r="AU206" s="824"/>
      <c r="AV206" s="825"/>
      <c r="AW206" s="823" t="str">
        <f>+'COTIZACION CLIENTE'!D27</f>
        <v>No Contratada</v>
      </c>
      <c r="AX206" s="824"/>
      <c r="AY206" s="824"/>
      <c r="AZ206" s="824"/>
      <c r="BA206" s="824"/>
      <c r="BB206" s="824"/>
      <c r="BC206" s="824"/>
      <c r="BD206" s="824"/>
      <c r="BE206" s="824"/>
      <c r="BF206" s="825"/>
      <c r="BG206" s="819"/>
      <c r="BH206" s="820"/>
      <c r="BI206" s="820"/>
      <c r="BJ206" s="820"/>
      <c r="BK206" s="820"/>
      <c r="BL206" s="820"/>
      <c r="BM206" s="820"/>
      <c r="BN206" s="821"/>
      <c r="BO206" s="822"/>
      <c r="BP206" s="822"/>
      <c r="BQ206" s="822"/>
      <c r="BR206" s="822"/>
      <c r="BS206" s="822"/>
    </row>
    <row r="207" spans="3:71" ht="9" customHeight="1">
      <c r="C207" s="715"/>
      <c r="D207" s="716" t="s">
        <v>246</v>
      </c>
      <c r="E207" s="716"/>
      <c r="F207" s="716"/>
      <c r="G207" s="716"/>
      <c r="H207" s="716"/>
      <c r="I207" s="716"/>
      <c r="J207" s="716"/>
      <c r="K207" s="716"/>
      <c r="L207" s="716"/>
      <c r="M207" s="716"/>
      <c r="N207" s="716"/>
      <c r="O207" s="716"/>
      <c r="P207" s="716"/>
      <c r="Q207" s="716"/>
      <c r="R207" s="716"/>
      <c r="S207" s="716"/>
      <c r="T207" s="716"/>
      <c r="U207" s="716"/>
      <c r="V207" s="716"/>
      <c r="W207" s="716"/>
      <c r="X207" s="716"/>
      <c r="Y207" s="716"/>
      <c r="Z207" s="716"/>
      <c r="AA207" s="716"/>
      <c r="AB207" s="716"/>
      <c r="AC207" s="716"/>
      <c r="AD207" s="716"/>
      <c r="AE207" s="716"/>
      <c r="AF207" s="716"/>
      <c r="AG207" s="716"/>
      <c r="AH207" s="716"/>
      <c r="AI207" s="716"/>
      <c r="AJ207" s="716"/>
      <c r="AK207" s="716"/>
      <c r="AL207" s="716"/>
      <c r="AM207" s="826" t="str">
        <f>+IF('COTIZACION CLIENTE'!D30=0,"No Contratada",'COTIZACION CLIENTE'!D30)</f>
        <v>No Contratada</v>
      </c>
      <c r="AN207" s="827"/>
      <c r="AO207" s="827"/>
      <c r="AP207" s="827"/>
      <c r="AQ207" s="827"/>
      <c r="AR207" s="827"/>
      <c r="AS207" s="827"/>
      <c r="AT207" s="827"/>
      <c r="AU207" s="827"/>
      <c r="AV207" s="827"/>
      <c r="AW207" s="827"/>
      <c r="AX207" s="827"/>
      <c r="AY207" s="827"/>
      <c r="AZ207" s="827"/>
      <c r="BA207" s="827"/>
      <c r="BB207" s="827"/>
      <c r="BC207" s="827"/>
      <c r="BD207" s="827"/>
      <c r="BE207" s="827"/>
      <c r="BF207" s="828"/>
      <c r="BG207" s="838" t="str">
        <f>+IF(OR('COTIZACION CLIENTE'!D30="No Contratada",'COTIZACION CLIENTE'!D30=0),"N/A",'COTIZACION CLIENTE'!F30)</f>
        <v>N/A</v>
      </c>
      <c r="BH207" s="839"/>
      <c r="BI207" s="839"/>
      <c r="BJ207" s="839"/>
      <c r="BK207" s="839"/>
      <c r="BL207" s="839"/>
      <c r="BM207" s="839"/>
      <c r="BN207" s="840"/>
      <c r="BO207" s="822">
        <f>+IF('COTIZACION CLIENTE'!E30="No Contratada",0,'COTIZACION CLIENTE'!E30)</f>
        <v>23750</v>
      </c>
      <c r="BP207" s="822"/>
      <c r="BQ207" s="822"/>
      <c r="BR207" s="822"/>
      <c r="BS207" s="822"/>
    </row>
    <row r="208" spans="3:71" ht="9" customHeight="1">
      <c r="C208" s="715"/>
      <c r="D208" s="716"/>
      <c r="E208" s="716"/>
      <c r="F208" s="716"/>
      <c r="G208" s="716"/>
      <c r="H208" s="716"/>
      <c r="I208" s="716"/>
      <c r="J208" s="716"/>
      <c r="K208" s="716"/>
      <c r="L208" s="716"/>
      <c r="M208" s="716"/>
      <c r="N208" s="716"/>
      <c r="O208" s="716"/>
      <c r="P208" s="716"/>
      <c r="Q208" s="716"/>
      <c r="R208" s="716"/>
      <c r="S208" s="716"/>
      <c r="T208" s="716"/>
      <c r="U208" s="716"/>
      <c r="V208" s="716"/>
      <c r="W208" s="716"/>
      <c r="X208" s="716"/>
      <c r="Y208" s="716"/>
      <c r="Z208" s="716"/>
      <c r="AA208" s="716"/>
      <c r="AB208" s="716"/>
      <c r="AC208" s="716"/>
      <c r="AD208" s="716"/>
      <c r="AE208" s="716"/>
      <c r="AF208" s="716"/>
      <c r="AG208" s="716"/>
      <c r="AH208" s="716"/>
      <c r="AI208" s="716"/>
      <c r="AJ208" s="716"/>
      <c r="AK208" s="716"/>
      <c r="AL208" s="716"/>
      <c r="AM208" s="829"/>
      <c r="AN208" s="830"/>
      <c r="AO208" s="830"/>
      <c r="AP208" s="830"/>
      <c r="AQ208" s="830"/>
      <c r="AR208" s="830"/>
      <c r="AS208" s="830"/>
      <c r="AT208" s="830"/>
      <c r="AU208" s="830"/>
      <c r="AV208" s="830"/>
      <c r="AW208" s="830"/>
      <c r="AX208" s="830"/>
      <c r="AY208" s="830"/>
      <c r="AZ208" s="830"/>
      <c r="BA208" s="830"/>
      <c r="BB208" s="830"/>
      <c r="BC208" s="830"/>
      <c r="BD208" s="830"/>
      <c r="BE208" s="830"/>
      <c r="BF208" s="831"/>
      <c r="BG208" s="841"/>
      <c r="BH208" s="842"/>
      <c r="BI208" s="842"/>
      <c r="BJ208" s="842"/>
      <c r="BK208" s="842"/>
      <c r="BL208" s="842"/>
      <c r="BM208" s="842"/>
      <c r="BN208" s="843"/>
      <c r="BO208" s="822"/>
      <c r="BP208" s="822"/>
      <c r="BQ208" s="822"/>
      <c r="BR208" s="822"/>
      <c r="BS208" s="822"/>
    </row>
    <row r="209" spans="3:71" ht="9" customHeight="1">
      <c r="C209" s="715"/>
      <c r="D209" s="716" t="s">
        <v>247</v>
      </c>
      <c r="E209" s="716"/>
      <c r="F209" s="716"/>
      <c r="G209" s="716"/>
      <c r="H209" s="716"/>
      <c r="I209" s="716"/>
      <c r="J209" s="716"/>
      <c r="K209" s="716"/>
      <c r="L209" s="716"/>
      <c r="M209" s="716"/>
      <c r="N209" s="716"/>
      <c r="O209" s="716"/>
      <c r="P209" s="716"/>
      <c r="Q209" s="716"/>
      <c r="R209" s="716"/>
      <c r="S209" s="716"/>
      <c r="T209" s="716"/>
      <c r="U209" s="716"/>
      <c r="V209" s="716"/>
      <c r="W209" s="716"/>
      <c r="X209" s="716"/>
      <c r="Y209" s="716"/>
      <c r="Z209" s="716"/>
      <c r="AA209" s="716"/>
      <c r="AB209" s="716"/>
      <c r="AC209" s="716"/>
      <c r="AD209" s="716"/>
      <c r="AE209" s="716"/>
      <c r="AF209" s="716"/>
      <c r="AG209" s="716"/>
      <c r="AH209" s="716"/>
      <c r="AI209" s="716"/>
      <c r="AJ209" s="716"/>
      <c r="AK209" s="716"/>
      <c r="AL209" s="716"/>
      <c r="AM209" s="826" t="str">
        <f>+IF('COTIZACION CLIENTE'!D31=0,"No Contratada",'COTIZACION CLIENTE'!D31)</f>
        <v>No Contratada</v>
      </c>
      <c r="AN209" s="827"/>
      <c r="AO209" s="827"/>
      <c r="AP209" s="827"/>
      <c r="AQ209" s="827"/>
      <c r="AR209" s="827"/>
      <c r="AS209" s="827"/>
      <c r="AT209" s="827"/>
      <c r="AU209" s="827"/>
      <c r="AV209" s="827"/>
      <c r="AW209" s="827"/>
      <c r="AX209" s="827"/>
      <c r="AY209" s="827"/>
      <c r="AZ209" s="827"/>
      <c r="BA209" s="827"/>
      <c r="BB209" s="827"/>
      <c r="BC209" s="827"/>
      <c r="BD209" s="827"/>
      <c r="BE209" s="827"/>
      <c r="BF209" s="828"/>
      <c r="BG209" s="838" t="str">
        <f>+IF(OR('COTIZACION CLIENTE'!D31="No Contratada",'COTIZACION CLIENTE'!D31=0),"N/A",'COTIZACION CLIENTE'!F31)</f>
        <v>N/A</v>
      </c>
      <c r="BH209" s="839"/>
      <c r="BI209" s="839"/>
      <c r="BJ209" s="839"/>
      <c r="BK209" s="839"/>
      <c r="BL209" s="839"/>
      <c r="BM209" s="839"/>
      <c r="BN209" s="840"/>
      <c r="BO209" s="822">
        <f ca="1">+IF('COTIZACION CLIENTE'!E31="No Contratada",0,'COTIZACION CLIENTE'!E31)</f>
        <v>95000</v>
      </c>
      <c r="BP209" s="822"/>
      <c r="BQ209" s="822"/>
      <c r="BR209" s="822"/>
      <c r="BS209" s="822"/>
    </row>
    <row r="210" spans="3:71" ht="9" customHeight="1">
      <c r="C210" s="715"/>
      <c r="D210" s="716"/>
      <c r="E210" s="716"/>
      <c r="F210" s="716"/>
      <c r="G210" s="716"/>
      <c r="H210" s="716"/>
      <c r="I210" s="716"/>
      <c r="J210" s="716"/>
      <c r="K210" s="716"/>
      <c r="L210" s="716"/>
      <c r="M210" s="716"/>
      <c r="N210" s="716"/>
      <c r="O210" s="716"/>
      <c r="P210" s="716"/>
      <c r="Q210" s="716"/>
      <c r="R210" s="716"/>
      <c r="S210" s="716"/>
      <c r="T210" s="716"/>
      <c r="U210" s="716"/>
      <c r="V210" s="716"/>
      <c r="W210" s="716"/>
      <c r="X210" s="716"/>
      <c r="Y210" s="716"/>
      <c r="Z210" s="716"/>
      <c r="AA210" s="716"/>
      <c r="AB210" s="716"/>
      <c r="AC210" s="716"/>
      <c r="AD210" s="716"/>
      <c r="AE210" s="716"/>
      <c r="AF210" s="716"/>
      <c r="AG210" s="716"/>
      <c r="AH210" s="716"/>
      <c r="AI210" s="716"/>
      <c r="AJ210" s="716"/>
      <c r="AK210" s="716"/>
      <c r="AL210" s="716"/>
      <c r="AM210" s="829"/>
      <c r="AN210" s="830"/>
      <c r="AO210" s="830"/>
      <c r="AP210" s="830"/>
      <c r="AQ210" s="830"/>
      <c r="AR210" s="830"/>
      <c r="AS210" s="830"/>
      <c r="AT210" s="830"/>
      <c r="AU210" s="830"/>
      <c r="AV210" s="830"/>
      <c r="AW210" s="830"/>
      <c r="AX210" s="830"/>
      <c r="AY210" s="830"/>
      <c r="AZ210" s="830"/>
      <c r="BA210" s="830"/>
      <c r="BB210" s="830"/>
      <c r="BC210" s="830"/>
      <c r="BD210" s="830"/>
      <c r="BE210" s="830"/>
      <c r="BF210" s="831"/>
      <c r="BG210" s="841"/>
      <c r="BH210" s="842"/>
      <c r="BI210" s="842"/>
      <c r="BJ210" s="842"/>
      <c r="BK210" s="842"/>
      <c r="BL210" s="842"/>
      <c r="BM210" s="842"/>
      <c r="BN210" s="843"/>
      <c r="BO210" s="822"/>
      <c r="BP210" s="822"/>
      <c r="BQ210" s="822"/>
      <c r="BR210" s="822"/>
      <c r="BS210" s="822"/>
    </row>
    <row r="211" spans="3:71" ht="9" customHeight="1">
      <c r="C211" s="715"/>
      <c r="D211" s="716" t="s">
        <v>248</v>
      </c>
      <c r="E211" s="716"/>
      <c r="F211" s="716"/>
      <c r="G211" s="716"/>
      <c r="H211" s="716"/>
      <c r="I211" s="716"/>
      <c r="J211" s="716"/>
      <c r="K211" s="716"/>
      <c r="L211" s="716"/>
      <c r="M211" s="716"/>
      <c r="N211" s="716"/>
      <c r="O211" s="716"/>
      <c r="P211" s="716"/>
      <c r="Q211" s="716"/>
      <c r="R211" s="716"/>
      <c r="S211" s="716"/>
      <c r="T211" s="716"/>
      <c r="U211" s="716"/>
      <c r="V211" s="716"/>
      <c r="W211" s="716"/>
      <c r="X211" s="716"/>
      <c r="Y211" s="716"/>
      <c r="Z211" s="716"/>
      <c r="AA211" s="716"/>
      <c r="AB211" s="716"/>
      <c r="AC211" s="716"/>
      <c r="AD211" s="716"/>
      <c r="AE211" s="716"/>
      <c r="AF211" s="716"/>
      <c r="AG211" s="716"/>
      <c r="AH211" s="716"/>
      <c r="AI211" s="716"/>
      <c r="AJ211" s="716"/>
      <c r="AK211" s="716"/>
      <c r="AL211" s="716"/>
      <c r="AM211" s="826" t="s">
        <v>281</v>
      </c>
      <c r="AN211" s="827"/>
      <c r="AO211" s="827"/>
      <c r="AP211" s="827"/>
      <c r="AQ211" s="827"/>
      <c r="AR211" s="827"/>
      <c r="AS211" s="827"/>
      <c r="AT211" s="827"/>
      <c r="AU211" s="827"/>
      <c r="AV211" s="827"/>
      <c r="AW211" s="827"/>
      <c r="AX211" s="827"/>
      <c r="AY211" s="827"/>
      <c r="AZ211" s="827"/>
      <c r="BA211" s="827"/>
      <c r="BB211" s="827"/>
      <c r="BC211" s="827"/>
      <c r="BD211" s="827"/>
      <c r="BE211" s="827"/>
      <c r="BF211" s="828"/>
      <c r="BG211" s="844" t="s">
        <v>281</v>
      </c>
      <c r="BH211" s="844"/>
      <c r="BI211" s="844"/>
      <c r="BJ211" s="844"/>
      <c r="BK211" s="844"/>
      <c r="BL211" s="844"/>
      <c r="BM211" s="844"/>
      <c r="BN211" s="844"/>
      <c r="BO211" s="822">
        <v>0</v>
      </c>
      <c r="BP211" s="822"/>
      <c r="BQ211" s="822"/>
      <c r="BR211" s="822"/>
      <c r="BS211" s="822"/>
    </row>
    <row r="212" spans="3:71" ht="9" customHeight="1">
      <c r="C212" s="715"/>
      <c r="D212" s="716"/>
      <c r="E212" s="716"/>
      <c r="F212" s="716"/>
      <c r="G212" s="716"/>
      <c r="H212" s="716"/>
      <c r="I212" s="716"/>
      <c r="J212" s="716"/>
      <c r="K212" s="716"/>
      <c r="L212" s="716"/>
      <c r="M212" s="716"/>
      <c r="N212" s="716"/>
      <c r="O212" s="716"/>
      <c r="P212" s="716"/>
      <c r="Q212" s="716"/>
      <c r="R212" s="716"/>
      <c r="S212" s="716"/>
      <c r="T212" s="716"/>
      <c r="U212" s="716"/>
      <c r="V212" s="716"/>
      <c r="W212" s="716"/>
      <c r="X212" s="716"/>
      <c r="Y212" s="716"/>
      <c r="Z212" s="716"/>
      <c r="AA212" s="716"/>
      <c r="AB212" s="716"/>
      <c r="AC212" s="716"/>
      <c r="AD212" s="716"/>
      <c r="AE212" s="716"/>
      <c r="AF212" s="716"/>
      <c r="AG212" s="716"/>
      <c r="AH212" s="716"/>
      <c r="AI212" s="716"/>
      <c r="AJ212" s="716"/>
      <c r="AK212" s="716"/>
      <c r="AL212" s="716"/>
      <c r="AM212" s="829"/>
      <c r="AN212" s="830"/>
      <c r="AO212" s="830"/>
      <c r="AP212" s="830"/>
      <c r="AQ212" s="830"/>
      <c r="AR212" s="830"/>
      <c r="AS212" s="830"/>
      <c r="AT212" s="830"/>
      <c r="AU212" s="830"/>
      <c r="AV212" s="830"/>
      <c r="AW212" s="830"/>
      <c r="AX212" s="830"/>
      <c r="AY212" s="830"/>
      <c r="AZ212" s="830"/>
      <c r="BA212" s="830"/>
      <c r="BB212" s="830"/>
      <c r="BC212" s="830"/>
      <c r="BD212" s="830"/>
      <c r="BE212" s="830"/>
      <c r="BF212" s="831"/>
      <c r="BG212" s="844"/>
      <c r="BH212" s="844"/>
      <c r="BI212" s="844"/>
      <c r="BJ212" s="844"/>
      <c r="BK212" s="844"/>
      <c r="BL212" s="844"/>
      <c r="BM212" s="844"/>
      <c r="BN212" s="844"/>
      <c r="BO212" s="822"/>
      <c r="BP212" s="822"/>
      <c r="BQ212" s="822"/>
      <c r="BR212" s="822"/>
      <c r="BS212" s="822"/>
    </row>
    <row r="213" spans="3:71" ht="9" customHeight="1">
      <c r="C213" s="715"/>
      <c r="D213" s="716" t="s">
        <v>249</v>
      </c>
      <c r="E213" s="716"/>
      <c r="F213" s="716"/>
      <c r="G213" s="716"/>
      <c r="H213" s="716"/>
      <c r="I213" s="716"/>
      <c r="J213" s="716"/>
      <c r="K213" s="716"/>
      <c r="L213" s="716"/>
      <c r="M213" s="716"/>
      <c r="N213" s="716"/>
      <c r="O213" s="716"/>
      <c r="P213" s="716"/>
      <c r="Q213" s="716"/>
      <c r="R213" s="716"/>
      <c r="S213" s="716"/>
      <c r="T213" s="716"/>
      <c r="U213" s="716"/>
      <c r="V213" s="716"/>
      <c r="W213" s="716"/>
      <c r="X213" s="716"/>
      <c r="Y213" s="716"/>
      <c r="Z213" s="716"/>
      <c r="AA213" s="716"/>
      <c r="AB213" s="716"/>
      <c r="AC213" s="716"/>
      <c r="AD213" s="716"/>
      <c r="AE213" s="716"/>
      <c r="AF213" s="716"/>
      <c r="AG213" s="716"/>
      <c r="AH213" s="716"/>
      <c r="AI213" s="716"/>
      <c r="AJ213" s="716"/>
      <c r="AK213" s="716"/>
      <c r="AL213" s="716"/>
      <c r="AM213" s="826" t="s">
        <v>281</v>
      </c>
      <c r="AN213" s="827"/>
      <c r="AO213" s="827"/>
      <c r="AP213" s="827"/>
      <c r="AQ213" s="827"/>
      <c r="AR213" s="827"/>
      <c r="AS213" s="827"/>
      <c r="AT213" s="827"/>
      <c r="AU213" s="827"/>
      <c r="AV213" s="827"/>
      <c r="AW213" s="827"/>
      <c r="AX213" s="827"/>
      <c r="AY213" s="827"/>
      <c r="AZ213" s="827"/>
      <c r="BA213" s="827"/>
      <c r="BB213" s="827"/>
      <c r="BC213" s="827"/>
      <c r="BD213" s="827"/>
      <c r="BE213" s="827"/>
      <c r="BF213" s="828"/>
      <c r="BG213" s="844" t="s">
        <v>281</v>
      </c>
      <c r="BH213" s="844"/>
      <c r="BI213" s="844"/>
      <c r="BJ213" s="844"/>
      <c r="BK213" s="844"/>
      <c r="BL213" s="844"/>
      <c r="BM213" s="844"/>
      <c r="BN213" s="844"/>
      <c r="BO213" s="822">
        <v>0</v>
      </c>
      <c r="BP213" s="822"/>
      <c r="BQ213" s="822"/>
      <c r="BR213" s="822"/>
      <c r="BS213" s="822"/>
    </row>
    <row r="214" spans="3:71" ht="9" customHeight="1">
      <c r="C214" s="715"/>
      <c r="D214" s="716"/>
      <c r="E214" s="716"/>
      <c r="F214" s="716"/>
      <c r="G214" s="716"/>
      <c r="H214" s="716"/>
      <c r="I214" s="716"/>
      <c r="J214" s="716"/>
      <c r="K214" s="716"/>
      <c r="L214" s="716"/>
      <c r="M214" s="716"/>
      <c r="N214" s="716"/>
      <c r="O214" s="716"/>
      <c r="P214" s="716"/>
      <c r="Q214" s="716"/>
      <c r="R214" s="716"/>
      <c r="S214" s="716"/>
      <c r="T214" s="716"/>
      <c r="U214" s="716"/>
      <c r="V214" s="716"/>
      <c r="W214" s="716"/>
      <c r="X214" s="716"/>
      <c r="Y214" s="716"/>
      <c r="Z214" s="716"/>
      <c r="AA214" s="716"/>
      <c r="AB214" s="716"/>
      <c r="AC214" s="716"/>
      <c r="AD214" s="716"/>
      <c r="AE214" s="716"/>
      <c r="AF214" s="716"/>
      <c r="AG214" s="716"/>
      <c r="AH214" s="716"/>
      <c r="AI214" s="716"/>
      <c r="AJ214" s="716"/>
      <c r="AK214" s="716"/>
      <c r="AL214" s="716"/>
      <c r="AM214" s="829"/>
      <c r="AN214" s="830"/>
      <c r="AO214" s="830"/>
      <c r="AP214" s="830"/>
      <c r="AQ214" s="830"/>
      <c r="AR214" s="830"/>
      <c r="AS214" s="830"/>
      <c r="AT214" s="830"/>
      <c r="AU214" s="830"/>
      <c r="AV214" s="830"/>
      <c r="AW214" s="830"/>
      <c r="AX214" s="830"/>
      <c r="AY214" s="830"/>
      <c r="AZ214" s="830"/>
      <c r="BA214" s="830"/>
      <c r="BB214" s="830"/>
      <c r="BC214" s="830"/>
      <c r="BD214" s="830"/>
      <c r="BE214" s="830"/>
      <c r="BF214" s="831"/>
      <c r="BG214" s="844"/>
      <c r="BH214" s="844"/>
      <c r="BI214" s="844"/>
      <c r="BJ214" s="844"/>
      <c r="BK214" s="844"/>
      <c r="BL214" s="844"/>
      <c r="BM214" s="844"/>
      <c r="BN214" s="844"/>
      <c r="BO214" s="822"/>
      <c r="BP214" s="822"/>
      <c r="BQ214" s="822"/>
      <c r="BR214" s="822"/>
      <c r="BS214" s="822"/>
    </row>
    <row r="215" spans="3:71" ht="9" customHeight="1">
      <c r="C215" s="715"/>
      <c r="D215" s="716" t="s">
        <v>250</v>
      </c>
      <c r="E215" s="716"/>
      <c r="F215" s="716"/>
      <c r="G215" s="716"/>
      <c r="H215" s="716"/>
      <c r="I215" s="716"/>
      <c r="J215" s="716"/>
      <c r="K215" s="716"/>
      <c r="L215" s="716"/>
      <c r="M215" s="716"/>
      <c r="N215" s="716"/>
      <c r="O215" s="716"/>
      <c r="P215" s="716"/>
      <c r="Q215" s="716"/>
      <c r="R215" s="716"/>
      <c r="S215" s="716"/>
      <c r="T215" s="716"/>
      <c r="U215" s="716"/>
      <c r="V215" s="716"/>
      <c r="W215" s="716"/>
      <c r="X215" s="716"/>
      <c r="Y215" s="716"/>
      <c r="Z215" s="716"/>
      <c r="AA215" s="716"/>
      <c r="AB215" s="716"/>
      <c r="AC215" s="716"/>
      <c r="AD215" s="716"/>
      <c r="AE215" s="716"/>
      <c r="AF215" s="716"/>
      <c r="AG215" s="716"/>
      <c r="AH215" s="716"/>
      <c r="AI215" s="716"/>
      <c r="AJ215" s="716"/>
      <c r="AK215" s="716"/>
      <c r="AL215" s="716"/>
      <c r="AM215" s="826" t="str">
        <f>+IF('COTIZACION CLIENTE'!D32=0,"No Contratada",'COTIZACION CLIENTE'!D32)</f>
        <v>No Contratada</v>
      </c>
      <c r="AN215" s="827"/>
      <c r="AO215" s="827"/>
      <c r="AP215" s="827"/>
      <c r="AQ215" s="827"/>
      <c r="AR215" s="827"/>
      <c r="AS215" s="827"/>
      <c r="AT215" s="827"/>
      <c r="AU215" s="827"/>
      <c r="AV215" s="827"/>
      <c r="AW215" s="827"/>
      <c r="AX215" s="827"/>
      <c r="AY215" s="827"/>
      <c r="AZ215" s="827"/>
      <c r="BA215" s="827"/>
      <c r="BB215" s="827"/>
      <c r="BC215" s="827"/>
      <c r="BD215" s="827"/>
      <c r="BE215" s="827"/>
      <c r="BF215" s="828"/>
      <c r="BG215" s="844" t="str">
        <f>+IF(AM215="NO CONTRATADA","N/A","Causa Próxima")</f>
        <v>N/A</v>
      </c>
      <c r="BH215" s="844"/>
      <c r="BI215" s="844"/>
      <c r="BJ215" s="844"/>
      <c r="BK215" s="844"/>
      <c r="BL215" s="844"/>
      <c r="BM215" s="844"/>
      <c r="BN215" s="844"/>
      <c r="BO215" s="822">
        <f>+'COTIZACION CLIENTE'!E32</f>
        <v>0</v>
      </c>
      <c r="BP215" s="822"/>
      <c r="BQ215" s="822"/>
      <c r="BR215" s="822"/>
      <c r="BS215" s="822"/>
    </row>
    <row r="216" spans="3:71" ht="9" customHeight="1">
      <c r="C216" s="715"/>
      <c r="D216" s="716"/>
      <c r="E216" s="716"/>
      <c r="F216" s="716"/>
      <c r="G216" s="716"/>
      <c r="H216" s="716"/>
      <c r="I216" s="716"/>
      <c r="J216" s="716"/>
      <c r="K216" s="716"/>
      <c r="L216" s="716"/>
      <c r="M216" s="716"/>
      <c r="N216" s="716"/>
      <c r="O216" s="716"/>
      <c r="P216" s="716"/>
      <c r="Q216" s="716"/>
      <c r="R216" s="716"/>
      <c r="S216" s="716"/>
      <c r="T216" s="716"/>
      <c r="U216" s="716"/>
      <c r="V216" s="716"/>
      <c r="W216" s="716"/>
      <c r="X216" s="716"/>
      <c r="Y216" s="716"/>
      <c r="Z216" s="716"/>
      <c r="AA216" s="716"/>
      <c r="AB216" s="716"/>
      <c r="AC216" s="716"/>
      <c r="AD216" s="716"/>
      <c r="AE216" s="716"/>
      <c r="AF216" s="716"/>
      <c r="AG216" s="716"/>
      <c r="AH216" s="716"/>
      <c r="AI216" s="716"/>
      <c r="AJ216" s="716"/>
      <c r="AK216" s="716"/>
      <c r="AL216" s="716"/>
      <c r="AM216" s="829"/>
      <c r="AN216" s="830"/>
      <c r="AO216" s="830"/>
      <c r="AP216" s="830"/>
      <c r="AQ216" s="830"/>
      <c r="AR216" s="830"/>
      <c r="AS216" s="830"/>
      <c r="AT216" s="830"/>
      <c r="AU216" s="830"/>
      <c r="AV216" s="830"/>
      <c r="AW216" s="830"/>
      <c r="AX216" s="830"/>
      <c r="AY216" s="830"/>
      <c r="AZ216" s="830"/>
      <c r="BA216" s="830"/>
      <c r="BB216" s="830"/>
      <c r="BC216" s="830"/>
      <c r="BD216" s="830"/>
      <c r="BE216" s="830"/>
      <c r="BF216" s="831"/>
      <c r="BG216" s="844"/>
      <c r="BH216" s="844"/>
      <c r="BI216" s="844"/>
      <c r="BJ216" s="844"/>
      <c r="BK216" s="844"/>
      <c r="BL216" s="844"/>
      <c r="BM216" s="844"/>
      <c r="BN216" s="844"/>
      <c r="BO216" s="822"/>
      <c r="BP216" s="822"/>
      <c r="BQ216" s="822"/>
      <c r="BR216" s="822"/>
      <c r="BS216" s="822"/>
    </row>
    <row r="217" spans="3:71" ht="9" customHeight="1">
      <c r="C217" s="715"/>
      <c r="D217" s="716" t="s">
        <v>251</v>
      </c>
      <c r="E217" s="716"/>
      <c r="F217" s="716"/>
      <c r="G217" s="716"/>
      <c r="H217" s="716"/>
      <c r="I217" s="716"/>
      <c r="J217" s="716"/>
      <c r="K217" s="716"/>
      <c r="L217" s="716"/>
      <c r="M217" s="716"/>
      <c r="N217" s="716"/>
      <c r="O217" s="716"/>
      <c r="P217" s="716"/>
      <c r="Q217" s="716"/>
      <c r="R217" s="716"/>
      <c r="S217" s="716"/>
      <c r="T217" s="716"/>
      <c r="U217" s="716"/>
      <c r="V217" s="716"/>
      <c r="W217" s="716"/>
      <c r="X217" s="716"/>
      <c r="Y217" s="716"/>
      <c r="Z217" s="716"/>
      <c r="AA217" s="716"/>
      <c r="AB217" s="716"/>
      <c r="AC217" s="716"/>
      <c r="AD217" s="716"/>
      <c r="AE217" s="716"/>
      <c r="AF217" s="716"/>
      <c r="AG217" s="716"/>
      <c r="AH217" s="716"/>
      <c r="AI217" s="716"/>
      <c r="AJ217" s="716"/>
      <c r="AK217" s="716"/>
      <c r="AL217" s="716"/>
      <c r="AM217" s="826" t="str">
        <f>+IF('COTIZACION CLIENTE'!E34=39988.8,"Contratada","No Contratada")</f>
        <v>No Contratada</v>
      </c>
      <c r="AN217" s="827"/>
      <c r="AO217" s="827"/>
      <c r="AP217" s="827"/>
      <c r="AQ217" s="827"/>
      <c r="AR217" s="827"/>
      <c r="AS217" s="827"/>
      <c r="AT217" s="827"/>
      <c r="AU217" s="827"/>
      <c r="AV217" s="827"/>
      <c r="AW217" s="827"/>
      <c r="AX217" s="827"/>
      <c r="AY217" s="827"/>
      <c r="AZ217" s="827"/>
      <c r="BA217" s="827"/>
      <c r="BB217" s="827"/>
      <c r="BC217" s="827"/>
      <c r="BD217" s="827"/>
      <c r="BE217" s="827"/>
      <c r="BF217" s="828"/>
      <c r="BG217" s="844" t="str">
        <f>+IF(AM217="No contratada","N/A",0%)</f>
        <v>N/A</v>
      </c>
      <c r="BH217" s="844"/>
      <c r="BI217" s="844"/>
      <c r="BJ217" s="844"/>
      <c r="BK217" s="844"/>
      <c r="BL217" s="844"/>
      <c r="BM217" s="844"/>
      <c r="BN217" s="844"/>
      <c r="BO217" s="822">
        <f>+IF(AM217="No contratada",0,'COTIZACION CLIENTE'!E34)</f>
        <v>0</v>
      </c>
      <c r="BP217" s="822"/>
      <c r="BQ217" s="822"/>
      <c r="BR217" s="822"/>
      <c r="BS217" s="822"/>
    </row>
    <row r="218" spans="3:71" ht="9" customHeight="1">
      <c r="C218" s="715"/>
      <c r="D218" s="716"/>
      <c r="E218" s="716"/>
      <c r="F218" s="716"/>
      <c r="G218" s="716"/>
      <c r="H218" s="716"/>
      <c r="I218" s="716"/>
      <c r="J218" s="716"/>
      <c r="K218" s="716"/>
      <c r="L218" s="716"/>
      <c r="M218" s="716"/>
      <c r="N218" s="716"/>
      <c r="O218" s="716"/>
      <c r="P218" s="716"/>
      <c r="Q218" s="716"/>
      <c r="R218" s="716"/>
      <c r="S218" s="716"/>
      <c r="T218" s="716"/>
      <c r="U218" s="716"/>
      <c r="V218" s="716"/>
      <c r="W218" s="716"/>
      <c r="X218" s="716"/>
      <c r="Y218" s="716"/>
      <c r="Z218" s="716"/>
      <c r="AA218" s="716"/>
      <c r="AB218" s="716"/>
      <c r="AC218" s="716"/>
      <c r="AD218" s="716"/>
      <c r="AE218" s="716"/>
      <c r="AF218" s="716"/>
      <c r="AG218" s="716"/>
      <c r="AH218" s="716"/>
      <c r="AI218" s="716"/>
      <c r="AJ218" s="716"/>
      <c r="AK218" s="716"/>
      <c r="AL218" s="716"/>
      <c r="AM218" s="829"/>
      <c r="AN218" s="830"/>
      <c r="AO218" s="830"/>
      <c r="AP218" s="830"/>
      <c r="AQ218" s="830"/>
      <c r="AR218" s="830"/>
      <c r="AS218" s="830"/>
      <c r="AT218" s="830"/>
      <c r="AU218" s="830"/>
      <c r="AV218" s="830"/>
      <c r="AW218" s="830"/>
      <c r="AX218" s="830"/>
      <c r="AY218" s="830"/>
      <c r="AZ218" s="830"/>
      <c r="BA218" s="830"/>
      <c r="BB218" s="830"/>
      <c r="BC218" s="830"/>
      <c r="BD218" s="830"/>
      <c r="BE218" s="830"/>
      <c r="BF218" s="831"/>
      <c r="BG218" s="844"/>
      <c r="BH218" s="844"/>
      <c r="BI218" s="844"/>
      <c r="BJ218" s="844"/>
      <c r="BK218" s="844"/>
      <c r="BL218" s="844"/>
      <c r="BM218" s="844"/>
      <c r="BN218" s="844"/>
      <c r="BO218" s="822"/>
      <c r="BP218" s="822"/>
      <c r="BQ218" s="822"/>
      <c r="BR218" s="822"/>
      <c r="BS218" s="822"/>
    </row>
    <row r="219" spans="3:71" ht="9" customHeight="1">
      <c r="C219" s="715"/>
      <c r="D219" s="716" t="s">
        <v>252</v>
      </c>
      <c r="E219" s="716"/>
      <c r="F219" s="716"/>
      <c r="G219" s="716"/>
      <c r="H219" s="716"/>
      <c r="I219" s="716"/>
      <c r="J219" s="716"/>
      <c r="K219" s="716"/>
      <c r="L219" s="716"/>
      <c r="M219" s="716"/>
      <c r="N219" s="716"/>
      <c r="O219" s="716"/>
      <c r="P219" s="716"/>
      <c r="Q219" s="716"/>
      <c r="R219" s="716"/>
      <c r="S219" s="716"/>
      <c r="T219" s="716"/>
      <c r="U219" s="716"/>
      <c r="V219" s="716"/>
      <c r="W219" s="716"/>
      <c r="X219" s="716"/>
      <c r="Y219" s="716"/>
      <c r="Z219" s="716"/>
      <c r="AA219" s="716"/>
      <c r="AB219" s="716"/>
      <c r="AC219" s="716"/>
      <c r="AD219" s="716"/>
      <c r="AE219" s="716"/>
      <c r="AF219" s="716"/>
      <c r="AG219" s="716"/>
      <c r="AH219" s="716"/>
      <c r="AI219" s="716"/>
      <c r="AJ219" s="716"/>
      <c r="AK219" s="716"/>
      <c r="AL219" s="716"/>
      <c r="AM219" s="826" t="str">
        <f>+IF('COTIZACION CLIENTE'!E34=25000,"Contratada","No Contratada")</f>
        <v>No Contratada</v>
      </c>
      <c r="AN219" s="827"/>
      <c r="AO219" s="827"/>
      <c r="AP219" s="827"/>
      <c r="AQ219" s="827"/>
      <c r="AR219" s="827"/>
      <c r="AS219" s="827"/>
      <c r="AT219" s="827"/>
      <c r="AU219" s="827"/>
      <c r="AV219" s="827"/>
      <c r="AW219" s="827"/>
      <c r="AX219" s="827"/>
      <c r="AY219" s="827"/>
      <c r="AZ219" s="827"/>
      <c r="BA219" s="827"/>
      <c r="BB219" s="827"/>
      <c r="BC219" s="827"/>
      <c r="BD219" s="827"/>
      <c r="BE219" s="827"/>
      <c r="BF219" s="828"/>
      <c r="BG219" s="844" t="str">
        <f>+IF(AM219="No Contratada","N/A",0%)</f>
        <v>N/A</v>
      </c>
      <c r="BH219" s="844"/>
      <c r="BI219" s="844"/>
      <c r="BJ219" s="844"/>
      <c r="BK219" s="844"/>
      <c r="BL219" s="844"/>
      <c r="BM219" s="844"/>
      <c r="BN219" s="844"/>
      <c r="BO219" s="822">
        <f>+IF(AM219="No contratada",0,'COTIZACION CLIENTE'!E34)</f>
        <v>0</v>
      </c>
      <c r="BP219" s="822"/>
      <c r="BQ219" s="822"/>
      <c r="BR219" s="822"/>
      <c r="BS219" s="822"/>
    </row>
    <row r="220" spans="3:71" ht="9" customHeight="1">
      <c r="C220" s="715"/>
      <c r="D220" s="716"/>
      <c r="E220" s="716"/>
      <c r="F220" s="716"/>
      <c r="G220" s="716"/>
      <c r="H220" s="716"/>
      <c r="I220" s="716"/>
      <c r="J220" s="716"/>
      <c r="K220" s="716"/>
      <c r="L220" s="716"/>
      <c r="M220" s="716"/>
      <c r="N220" s="716"/>
      <c r="O220" s="716"/>
      <c r="P220" s="716"/>
      <c r="Q220" s="716"/>
      <c r="R220" s="716"/>
      <c r="S220" s="716"/>
      <c r="T220" s="716"/>
      <c r="U220" s="716"/>
      <c r="V220" s="716"/>
      <c r="W220" s="716"/>
      <c r="X220" s="716"/>
      <c r="Y220" s="716"/>
      <c r="Z220" s="716"/>
      <c r="AA220" s="716"/>
      <c r="AB220" s="716"/>
      <c r="AC220" s="716"/>
      <c r="AD220" s="716"/>
      <c r="AE220" s="716"/>
      <c r="AF220" s="716"/>
      <c r="AG220" s="716"/>
      <c r="AH220" s="716"/>
      <c r="AI220" s="716"/>
      <c r="AJ220" s="716"/>
      <c r="AK220" s="716"/>
      <c r="AL220" s="716"/>
      <c r="AM220" s="829"/>
      <c r="AN220" s="830"/>
      <c r="AO220" s="830"/>
      <c r="AP220" s="830"/>
      <c r="AQ220" s="830"/>
      <c r="AR220" s="830"/>
      <c r="AS220" s="830"/>
      <c r="AT220" s="830"/>
      <c r="AU220" s="830"/>
      <c r="AV220" s="830"/>
      <c r="AW220" s="830"/>
      <c r="AX220" s="830"/>
      <c r="AY220" s="830"/>
      <c r="AZ220" s="830"/>
      <c r="BA220" s="830"/>
      <c r="BB220" s="830"/>
      <c r="BC220" s="830"/>
      <c r="BD220" s="830"/>
      <c r="BE220" s="830"/>
      <c r="BF220" s="831"/>
      <c r="BG220" s="844"/>
      <c r="BH220" s="844"/>
      <c r="BI220" s="844"/>
      <c r="BJ220" s="844"/>
      <c r="BK220" s="844"/>
      <c r="BL220" s="844"/>
      <c r="BM220" s="844"/>
      <c r="BN220" s="844"/>
      <c r="BO220" s="822"/>
      <c r="BP220" s="822"/>
      <c r="BQ220" s="822"/>
      <c r="BR220" s="822"/>
      <c r="BS220" s="822"/>
    </row>
    <row r="221" spans="3:71" ht="9" customHeight="1">
      <c r="C221" s="715"/>
      <c r="D221" s="716" t="s">
        <v>253</v>
      </c>
      <c r="E221" s="716"/>
      <c r="F221" s="716"/>
      <c r="G221" s="716"/>
      <c r="H221" s="716"/>
      <c r="I221" s="716"/>
      <c r="J221" s="716"/>
      <c r="K221" s="716"/>
      <c r="L221" s="716"/>
      <c r="M221" s="716"/>
      <c r="N221" s="716"/>
      <c r="O221" s="716"/>
      <c r="P221" s="716"/>
      <c r="Q221" s="716"/>
      <c r="R221" s="716"/>
      <c r="S221" s="716"/>
      <c r="T221" s="716"/>
      <c r="U221" s="716"/>
      <c r="V221" s="716"/>
      <c r="W221" s="716"/>
      <c r="X221" s="716"/>
      <c r="Y221" s="716"/>
      <c r="Z221" s="716"/>
      <c r="AA221" s="716"/>
      <c r="AB221" s="716"/>
      <c r="AC221" s="716"/>
      <c r="AD221" s="716"/>
      <c r="AE221" s="716"/>
      <c r="AF221" s="716"/>
      <c r="AG221" s="716"/>
      <c r="AH221" s="716"/>
      <c r="AI221" s="716"/>
      <c r="AJ221" s="716"/>
      <c r="AK221" s="716"/>
      <c r="AL221" s="716"/>
      <c r="AM221" s="826" t="s">
        <v>304</v>
      </c>
      <c r="AN221" s="827"/>
      <c r="AO221" s="827"/>
      <c r="AP221" s="827"/>
      <c r="AQ221" s="827"/>
      <c r="AR221" s="827"/>
      <c r="AS221" s="827"/>
      <c r="AT221" s="827"/>
      <c r="AU221" s="827"/>
      <c r="AV221" s="827"/>
      <c r="AW221" s="827"/>
      <c r="AX221" s="827"/>
      <c r="AY221" s="827"/>
      <c r="AZ221" s="827"/>
      <c r="BA221" s="827"/>
      <c r="BB221" s="827"/>
      <c r="BC221" s="827"/>
      <c r="BD221" s="827"/>
      <c r="BE221" s="827"/>
      <c r="BF221" s="828"/>
      <c r="BG221" s="844">
        <v>0</v>
      </c>
      <c r="BH221" s="844"/>
      <c r="BI221" s="844"/>
      <c r="BJ221" s="844"/>
      <c r="BK221" s="844"/>
      <c r="BL221" s="844"/>
      <c r="BM221" s="844"/>
      <c r="BN221" s="844"/>
      <c r="BO221" s="822" t="s">
        <v>303</v>
      </c>
      <c r="BP221" s="822"/>
      <c r="BQ221" s="822"/>
      <c r="BR221" s="822"/>
      <c r="BS221" s="822"/>
    </row>
    <row r="222" spans="3:71" ht="9" customHeight="1">
      <c r="C222" s="715"/>
      <c r="D222" s="716"/>
      <c r="E222" s="716"/>
      <c r="F222" s="716"/>
      <c r="G222" s="716"/>
      <c r="H222" s="716"/>
      <c r="I222" s="716"/>
      <c r="J222" s="716"/>
      <c r="K222" s="716"/>
      <c r="L222" s="716"/>
      <c r="M222" s="716"/>
      <c r="N222" s="716"/>
      <c r="O222" s="716"/>
      <c r="P222" s="716"/>
      <c r="Q222" s="716"/>
      <c r="R222" s="716"/>
      <c r="S222" s="716"/>
      <c r="T222" s="716"/>
      <c r="U222" s="716"/>
      <c r="V222" s="716"/>
      <c r="W222" s="716"/>
      <c r="X222" s="716"/>
      <c r="Y222" s="716"/>
      <c r="Z222" s="716"/>
      <c r="AA222" s="716"/>
      <c r="AB222" s="716"/>
      <c r="AC222" s="716"/>
      <c r="AD222" s="716"/>
      <c r="AE222" s="716"/>
      <c r="AF222" s="716"/>
      <c r="AG222" s="716"/>
      <c r="AH222" s="716"/>
      <c r="AI222" s="716"/>
      <c r="AJ222" s="716"/>
      <c r="AK222" s="716"/>
      <c r="AL222" s="716"/>
      <c r="AM222" s="829"/>
      <c r="AN222" s="830"/>
      <c r="AO222" s="830"/>
      <c r="AP222" s="830"/>
      <c r="AQ222" s="830"/>
      <c r="AR222" s="830"/>
      <c r="AS222" s="830"/>
      <c r="AT222" s="830"/>
      <c r="AU222" s="830"/>
      <c r="AV222" s="830"/>
      <c r="AW222" s="830"/>
      <c r="AX222" s="830"/>
      <c r="AY222" s="830"/>
      <c r="AZ222" s="830"/>
      <c r="BA222" s="830"/>
      <c r="BB222" s="830"/>
      <c r="BC222" s="830"/>
      <c r="BD222" s="830"/>
      <c r="BE222" s="830"/>
      <c r="BF222" s="831"/>
      <c r="BG222" s="844"/>
      <c r="BH222" s="844"/>
      <c r="BI222" s="844"/>
      <c r="BJ222" s="844"/>
      <c r="BK222" s="844"/>
      <c r="BL222" s="844"/>
      <c r="BM222" s="844"/>
      <c r="BN222" s="844"/>
      <c r="BO222" s="822"/>
      <c r="BP222" s="822"/>
      <c r="BQ222" s="822"/>
      <c r="BR222" s="822"/>
      <c r="BS222" s="822"/>
    </row>
    <row r="223" spans="3:71" ht="9" customHeight="1">
      <c r="C223" s="420"/>
      <c r="D223" s="751"/>
      <c r="E223" s="752"/>
      <c r="F223" s="752"/>
      <c r="G223" s="752"/>
      <c r="H223" s="752"/>
      <c r="I223" s="752"/>
      <c r="J223" s="752"/>
      <c r="K223" s="752"/>
      <c r="L223" s="752"/>
      <c r="M223" s="752"/>
      <c r="N223" s="752"/>
      <c r="O223" s="752"/>
      <c r="P223" s="752"/>
      <c r="Q223" s="752"/>
      <c r="R223" s="752"/>
      <c r="S223" s="752"/>
      <c r="T223" s="752"/>
      <c r="U223" s="752"/>
      <c r="V223" s="752"/>
      <c r="W223" s="752"/>
      <c r="X223" s="752"/>
      <c r="Y223" s="752"/>
      <c r="Z223" s="752"/>
      <c r="AA223" s="752"/>
      <c r="AB223" s="752"/>
      <c r="AC223" s="752"/>
      <c r="AD223" s="752"/>
      <c r="AE223" s="752"/>
      <c r="AF223" s="752"/>
      <c r="AG223" s="752"/>
      <c r="AH223" s="752"/>
      <c r="AI223" s="752"/>
      <c r="AJ223" s="752"/>
      <c r="AK223" s="752"/>
      <c r="AL223" s="753"/>
      <c r="AM223" s="826" t="s">
        <v>310</v>
      </c>
      <c r="AN223" s="827"/>
      <c r="AO223" s="827"/>
      <c r="AP223" s="827"/>
      <c r="AQ223" s="827"/>
      <c r="AR223" s="827"/>
      <c r="AS223" s="827"/>
      <c r="AT223" s="827"/>
      <c r="AU223" s="827"/>
      <c r="AV223" s="827"/>
      <c r="AW223" s="827"/>
      <c r="AX223" s="827"/>
      <c r="AY223" s="827"/>
      <c r="AZ223" s="827"/>
      <c r="BA223" s="827"/>
      <c r="BB223" s="827"/>
      <c r="BC223" s="827"/>
      <c r="BD223" s="827"/>
      <c r="BE223" s="827"/>
      <c r="BF223" s="828"/>
      <c r="BG223" s="845">
        <f ca="1">+'COTIZACION ASSA'!F35+'COTIZACION ASSA'!F37</f>
        <v>213750</v>
      </c>
      <c r="BH223" s="846"/>
      <c r="BI223" s="846"/>
      <c r="BJ223" s="846"/>
      <c r="BK223" s="846"/>
      <c r="BL223" s="846"/>
      <c r="BM223" s="846"/>
      <c r="BN223" s="846"/>
      <c r="BO223" s="846"/>
      <c r="BP223" s="846"/>
      <c r="BQ223" s="846"/>
      <c r="BR223" s="846"/>
      <c r="BS223" s="847"/>
    </row>
    <row r="224" spans="3:71" ht="9" customHeight="1">
      <c r="C224" s="421"/>
      <c r="D224" s="754"/>
      <c r="E224" s="755"/>
      <c r="F224" s="755"/>
      <c r="G224" s="755"/>
      <c r="H224" s="755"/>
      <c r="I224" s="755"/>
      <c r="J224" s="755"/>
      <c r="K224" s="755"/>
      <c r="L224" s="755"/>
      <c r="M224" s="755"/>
      <c r="N224" s="755"/>
      <c r="O224" s="755"/>
      <c r="P224" s="755"/>
      <c r="Q224" s="755"/>
      <c r="R224" s="755"/>
      <c r="S224" s="755"/>
      <c r="T224" s="755"/>
      <c r="U224" s="755"/>
      <c r="V224" s="755"/>
      <c r="W224" s="755"/>
      <c r="X224" s="755"/>
      <c r="Y224" s="755"/>
      <c r="Z224" s="755"/>
      <c r="AA224" s="755"/>
      <c r="AB224" s="755"/>
      <c r="AC224" s="755"/>
      <c r="AD224" s="755"/>
      <c r="AE224" s="755"/>
      <c r="AF224" s="755"/>
      <c r="AG224" s="755"/>
      <c r="AH224" s="755"/>
      <c r="AI224" s="755"/>
      <c r="AJ224" s="755"/>
      <c r="AK224" s="755"/>
      <c r="AL224" s="756"/>
      <c r="AM224" s="829"/>
      <c r="AN224" s="830"/>
      <c r="AO224" s="830"/>
      <c r="AP224" s="830"/>
      <c r="AQ224" s="830"/>
      <c r="AR224" s="830"/>
      <c r="AS224" s="830"/>
      <c r="AT224" s="830"/>
      <c r="AU224" s="830"/>
      <c r="AV224" s="830"/>
      <c r="AW224" s="830"/>
      <c r="AX224" s="830"/>
      <c r="AY224" s="830"/>
      <c r="AZ224" s="830"/>
      <c r="BA224" s="830"/>
      <c r="BB224" s="830"/>
      <c r="BC224" s="830"/>
      <c r="BD224" s="830"/>
      <c r="BE224" s="830"/>
      <c r="BF224" s="831"/>
      <c r="BG224" s="848"/>
      <c r="BH224" s="849"/>
      <c r="BI224" s="849"/>
      <c r="BJ224" s="849"/>
      <c r="BK224" s="849"/>
      <c r="BL224" s="849"/>
      <c r="BM224" s="849"/>
      <c r="BN224" s="849"/>
      <c r="BO224" s="849"/>
      <c r="BP224" s="849"/>
      <c r="BQ224" s="849"/>
      <c r="BR224" s="849"/>
      <c r="BS224" s="850"/>
    </row>
    <row r="225" spans="3:71" ht="9" customHeight="1">
      <c r="C225" s="421"/>
      <c r="D225" s="751"/>
      <c r="E225" s="752"/>
      <c r="F225" s="752"/>
      <c r="G225" s="752"/>
      <c r="H225" s="752"/>
      <c r="I225" s="752"/>
      <c r="J225" s="752"/>
      <c r="K225" s="752"/>
      <c r="L225" s="752"/>
      <c r="M225" s="752"/>
      <c r="N225" s="752"/>
      <c r="O225" s="752"/>
      <c r="P225" s="752"/>
      <c r="Q225" s="752"/>
      <c r="R225" s="752"/>
      <c r="S225" s="752"/>
      <c r="T225" s="752"/>
      <c r="U225" s="752"/>
      <c r="V225" s="752"/>
      <c r="W225" s="752"/>
      <c r="X225" s="752"/>
      <c r="Y225" s="752"/>
      <c r="Z225" s="752"/>
      <c r="AA225" s="752"/>
      <c r="AB225" s="752"/>
      <c r="AC225" s="752"/>
      <c r="AD225" s="752"/>
      <c r="AE225" s="752"/>
      <c r="AF225" s="752"/>
      <c r="AG225" s="752"/>
      <c r="AH225" s="752"/>
      <c r="AI225" s="752"/>
      <c r="AJ225" s="752"/>
      <c r="AK225" s="752"/>
      <c r="AL225" s="753"/>
      <c r="AM225" s="826" t="s">
        <v>311</v>
      </c>
      <c r="AN225" s="827"/>
      <c r="AO225" s="827"/>
      <c r="AP225" s="827"/>
      <c r="AQ225" s="827"/>
      <c r="AR225" s="827"/>
      <c r="AS225" s="827"/>
      <c r="AT225" s="827"/>
      <c r="AU225" s="827"/>
      <c r="AV225" s="827"/>
      <c r="AW225" s="827"/>
      <c r="AX225" s="827"/>
      <c r="AY225" s="827"/>
      <c r="AZ225" s="827"/>
      <c r="BA225" s="827"/>
      <c r="BB225" s="827"/>
      <c r="BC225" s="827"/>
      <c r="BD225" s="827"/>
      <c r="BE225" s="827"/>
      <c r="BF225" s="828"/>
      <c r="BG225" s="853">
        <f ca="1">+IF(OR('INGRESO DE DATOS'!D39="ANUAL",'INGRESO DE DATOS'!D39="SEMESTRAL"),0,IF('INGRESO DE DATOS'!D39="TRIMESTRAL",((('COTIZACION ASSA'!F35-'COTIZACION ASSA'!F34)*6%)),IF('INGRESO DE DATOS'!D39="MENSUAL",((('COTIZACION ASSA'!F35-'COTIZACION ASSA'!F34)*8%)))))</f>
        <v>17100</v>
      </c>
      <c r="BH225" s="853"/>
      <c r="BI225" s="853"/>
      <c r="BJ225" s="853"/>
      <c r="BK225" s="853"/>
      <c r="BL225" s="853"/>
      <c r="BM225" s="853"/>
      <c r="BN225" s="853"/>
      <c r="BO225" s="853"/>
      <c r="BP225" s="853"/>
      <c r="BQ225" s="853"/>
      <c r="BR225" s="853"/>
      <c r="BS225" s="853"/>
    </row>
    <row r="226" spans="3:71" ht="9" customHeight="1">
      <c r="C226" s="421"/>
      <c r="D226" s="754"/>
      <c r="E226" s="755"/>
      <c r="F226" s="755"/>
      <c r="G226" s="755"/>
      <c r="H226" s="755"/>
      <c r="I226" s="755"/>
      <c r="J226" s="755"/>
      <c r="K226" s="755"/>
      <c r="L226" s="755"/>
      <c r="M226" s="755"/>
      <c r="N226" s="755"/>
      <c r="O226" s="755"/>
      <c r="P226" s="755"/>
      <c r="Q226" s="755"/>
      <c r="R226" s="755"/>
      <c r="S226" s="755"/>
      <c r="T226" s="755"/>
      <c r="U226" s="755"/>
      <c r="V226" s="755"/>
      <c r="W226" s="755"/>
      <c r="X226" s="755"/>
      <c r="Y226" s="755"/>
      <c r="Z226" s="755"/>
      <c r="AA226" s="755"/>
      <c r="AB226" s="755"/>
      <c r="AC226" s="755"/>
      <c r="AD226" s="755"/>
      <c r="AE226" s="755"/>
      <c r="AF226" s="755"/>
      <c r="AG226" s="755"/>
      <c r="AH226" s="755"/>
      <c r="AI226" s="755"/>
      <c r="AJ226" s="755"/>
      <c r="AK226" s="755"/>
      <c r="AL226" s="756"/>
      <c r="AM226" s="829"/>
      <c r="AN226" s="830"/>
      <c r="AO226" s="830"/>
      <c r="AP226" s="830"/>
      <c r="AQ226" s="830"/>
      <c r="AR226" s="830"/>
      <c r="AS226" s="830"/>
      <c r="AT226" s="830"/>
      <c r="AU226" s="830"/>
      <c r="AV226" s="830"/>
      <c r="AW226" s="830"/>
      <c r="AX226" s="830"/>
      <c r="AY226" s="830"/>
      <c r="AZ226" s="830"/>
      <c r="BA226" s="830"/>
      <c r="BB226" s="830"/>
      <c r="BC226" s="830"/>
      <c r="BD226" s="830"/>
      <c r="BE226" s="830"/>
      <c r="BF226" s="831"/>
      <c r="BG226" s="853"/>
      <c r="BH226" s="853"/>
      <c r="BI226" s="853"/>
      <c r="BJ226" s="853"/>
      <c r="BK226" s="853"/>
      <c r="BL226" s="853"/>
      <c r="BM226" s="853"/>
      <c r="BN226" s="853"/>
      <c r="BO226" s="853"/>
      <c r="BP226" s="853"/>
      <c r="BQ226" s="853"/>
      <c r="BR226" s="853"/>
      <c r="BS226" s="853"/>
    </row>
    <row r="227" spans="3:71" ht="9" customHeight="1">
      <c r="C227" s="421"/>
      <c r="D227" s="751"/>
      <c r="E227" s="752"/>
      <c r="F227" s="752"/>
      <c r="G227" s="752"/>
      <c r="H227" s="752"/>
      <c r="I227" s="752"/>
      <c r="J227" s="752"/>
      <c r="K227" s="752"/>
      <c r="L227" s="752"/>
      <c r="M227" s="752"/>
      <c r="N227" s="752"/>
      <c r="O227" s="752"/>
      <c r="P227" s="752"/>
      <c r="Q227" s="752"/>
      <c r="R227" s="752"/>
      <c r="S227" s="752"/>
      <c r="T227" s="752"/>
      <c r="U227" s="752"/>
      <c r="V227" s="752"/>
      <c r="W227" s="752"/>
      <c r="X227" s="752"/>
      <c r="Y227" s="752"/>
      <c r="Z227" s="752"/>
      <c r="AA227" s="752"/>
      <c r="AB227" s="752"/>
      <c r="AC227" s="752"/>
      <c r="AD227" s="752"/>
      <c r="AE227" s="752"/>
      <c r="AF227" s="752"/>
      <c r="AG227" s="752"/>
      <c r="AH227" s="752"/>
      <c r="AI227" s="752"/>
      <c r="AJ227" s="752"/>
      <c r="AK227" s="752"/>
      <c r="AL227" s="753"/>
      <c r="AM227" s="826" t="s">
        <v>312</v>
      </c>
      <c r="AN227" s="827"/>
      <c r="AO227" s="827"/>
      <c r="AP227" s="827"/>
      <c r="AQ227" s="827"/>
      <c r="AR227" s="827"/>
      <c r="AS227" s="827"/>
      <c r="AT227" s="827"/>
      <c r="AU227" s="827"/>
      <c r="AV227" s="827"/>
      <c r="AW227" s="827"/>
      <c r="AX227" s="827"/>
      <c r="AY227" s="827"/>
      <c r="AZ227" s="827"/>
      <c r="BA227" s="827"/>
      <c r="BB227" s="827"/>
      <c r="BC227" s="827"/>
      <c r="BD227" s="827"/>
      <c r="BE227" s="827"/>
      <c r="BF227" s="828"/>
      <c r="BG227" s="853">
        <f ca="1">+BG223+BG225</f>
        <v>230850</v>
      </c>
      <c r="BH227" s="853"/>
      <c r="BI227" s="853"/>
      <c r="BJ227" s="853"/>
      <c r="BK227" s="853"/>
      <c r="BL227" s="853"/>
      <c r="BM227" s="853"/>
      <c r="BN227" s="853"/>
      <c r="BO227" s="853"/>
      <c r="BP227" s="853"/>
      <c r="BQ227" s="853"/>
      <c r="BR227" s="853"/>
      <c r="BS227" s="853"/>
    </row>
    <row r="228" spans="3:71" ht="9" customHeight="1">
      <c r="C228" s="421"/>
      <c r="D228" s="754"/>
      <c r="E228" s="755"/>
      <c r="F228" s="755"/>
      <c r="G228" s="755"/>
      <c r="H228" s="755"/>
      <c r="I228" s="755"/>
      <c r="J228" s="755"/>
      <c r="K228" s="755"/>
      <c r="L228" s="755"/>
      <c r="M228" s="755"/>
      <c r="N228" s="755"/>
      <c r="O228" s="755"/>
      <c r="P228" s="755"/>
      <c r="Q228" s="755"/>
      <c r="R228" s="755"/>
      <c r="S228" s="755"/>
      <c r="T228" s="755"/>
      <c r="U228" s="755"/>
      <c r="V228" s="755"/>
      <c r="W228" s="755"/>
      <c r="X228" s="755"/>
      <c r="Y228" s="755"/>
      <c r="Z228" s="755"/>
      <c r="AA228" s="755"/>
      <c r="AB228" s="755"/>
      <c r="AC228" s="755"/>
      <c r="AD228" s="755"/>
      <c r="AE228" s="755"/>
      <c r="AF228" s="755"/>
      <c r="AG228" s="755"/>
      <c r="AH228" s="755"/>
      <c r="AI228" s="755"/>
      <c r="AJ228" s="755"/>
      <c r="AK228" s="755"/>
      <c r="AL228" s="756"/>
      <c r="AM228" s="829"/>
      <c r="AN228" s="830"/>
      <c r="AO228" s="830"/>
      <c r="AP228" s="830"/>
      <c r="AQ228" s="830"/>
      <c r="AR228" s="830"/>
      <c r="AS228" s="830"/>
      <c r="AT228" s="830"/>
      <c r="AU228" s="830"/>
      <c r="AV228" s="830"/>
      <c r="AW228" s="830"/>
      <c r="AX228" s="830"/>
      <c r="AY228" s="830"/>
      <c r="AZ228" s="830"/>
      <c r="BA228" s="830"/>
      <c r="BB228" s="830"/>
      <c r="BC228" s="830"/>
      <c r="BD228" s="830"/>
      <c r="BE228" s="830"/>
      <c r="BF228" s="831"/>
      <c r="BG228" s="853"/>
      <c r="BH228" s="853"/>
      <c r="BI228" s="853"/>
      <c r="BJ228" s="853"/>
      <c r="BK228" s="853"/>
      <c r="BL228" s="853"/>
      <c r="BM228" s="853"/>
      <c r="BN228" s="853"/>
      <c r="BO228" s="853"/>
      <c r="BP228" s="853"/>
      <c r="BQ228" s="853"/>
      <c r="BR228" s="853"/>
      <c r="BS228" s="853"/>
    </row>
    <row r="229" spans="3:71" ht="9" customHeight="1">
      <c r="C229" s="421"/>
      <c r="D229" s="751"/>
      <c r="E229" s="752"/>
      <c r="F229" s="752"/>
      <c r="G229" s="752"/>
      <c r="H229" s="752"/>
      <c r="I229" s="752"/>
      <c r="J229" s="752"/>
      <c r="K229" s="752"/>
      <c r="L229" s="752"/>
      <c r="M229" s="752"/>
      <c r="N229" s="752"/>
      <c r="O229" s="752"/>
      <c r="P229" s="752"/>
      <c r="Q229" s="752"/>
      <c r="R229" s="752"/>
      <c r="S229" s="752"/>
      <c r="T229" s="752"/>
      <c r="U229" s="752"/>
      <c r="V229" s="752"/>
      <c r="W229" s="752"/>
      <c r="X229" s="752"/>
      <c r="Y229" s="752"/>
      <c r="Z229" s="752"/>
      <c r="AA229" s="752"/>
      <c r="AB229" s="752"/>
      <c r="AC229" s="752"/>
      <c r="AD229" s="752"/>
      <c r="AE229" s="752"/>
      <c r="AF229" s="752"/>
      <c r="AG229" s="752"/>
      <c r="AH229" s="752"/>
      <c r="AI229" s="752"/>
      <c r="AJ229" s="752"/>
      <c r="AK229" s="752"/>
      <c r="AL229" s="753"/>
      <c r="AM229" s="826" t="s">
        <v>313</v>
      </c>
      <c r="AN229" s="827"/>
      <c r="AO229" s="827"/>
      <c r="AP229" s="827"/>
      <c r="AQ229" s="827"/>
      <c r="AR229" s="827"/>
      <c r="AS229" s="827"/>
      <c r="AT229" s="827"/>
      <c r="AU229" s="827"/>
      <c r="AV229" s="827"/>
      <c r="AW229" s="827"/>
      <c r="AX229" s="827"/>
      <c r="AY229" s="827"/>
      <c r="AZ229" s="827"/>
      <c r="BA229" s="827"/>
      <c r="BB229" s="827"/>
      <c r="BC229" s="827"/>
      <c r="BD229" s="827"/>
      <c r="BE229" s="827"/>
      <c r="BF229" s="828"/>
      <c r="BG229" s="853">
        <f ca="1">+BG227*13%</f>
        <v>30010.5</v>
      </c>
      <c r="BH229" s="853"/>
      <c r="BI229" s="853"/>
      <c r="BJ229" s="853"/>
      <c r="BK229" s="853"/>
      <c r="BL229" s="853"/>
      <c r="BM229" s="853"/>
      <c r="BN229" s="853"/>
      <c r="BO229" s="853"/>
      <c r="BP229" s="853"/>
      <c r="BQ229" s="853"/>
      <c r="BR229" s="853"/>
      <c r="BS229" s="853"/>
    </row>
    <row r="230" spans="3:71" ht="9" customHeight="1">
      <c r="C230" s="421"/>
      <c r="D230" s="754"/>
      <c r="E230" s="755"/>
      <c r="F230" s="755"/>
      <c r="G230" s="755"/>
      <c r="H230" s="755"/>
      <c r="I230" s="755"/>
      <c r="J230" s="755"/>
      <c r="K230" s="755"/>
      <c r="L230" s="755"/>
      <c r="M230" s="755"/>
      <c r="N230" s="755"/>
      <c r="O230" s="755"/>
      <c r="P230" s="755"/>
      <c r="Q230" s="755"/>
      <c r="R230" s="755"/>
      <c r="S230" s="755"/>
      <c r="T230" s="755"/>
      <c r="U230" s="755"/>
      <c r="V230" s="755"/>
      <c r="W230" s="755"/>
      <c r="X230" s="755"/>
      <c r="Y230" s="755"/>
      <c r="Z230" s="755"/>
      <c r="AA230" s="755"/>
      <c r="AB230" s="755"/>
      <c r="AC230" s="755"/>
      <c r="AD230" s="755"/>
      <c r="AE230" s="755"/>
      <c r="AF230" s="755"/>
      <c r="AG230" s="755"/>
      <c r="AH230" s="755"/>
      <c r="AI230" s="755"/>
      <c r="AJ230" s="755"/>
      <c r="AK230" s="755"/>
      <c r="AL230" s="756"/>
      <c r="AM230" s="829"/>
      <c r="AN230" s="830"/>
      <c r="AO230" s="830"/>
      <c r="AP230" s="830"/>
      <c r="AQ230" s="830"/>
      <c r="AR230" s="830"/>
      <c r="AS230" s="830"/>
      <c r="AT230" s="830"/>
      <c r="AU230" s="830"/>
      <c r="AV230" s="830"/>
      <c r="AW230" s="830"/>
      <c r="AX230" s="830"/>
      <c r="AY230" s="830"/>
      <c r="AZ230" s="830"/>
      <c r="BA230" s="830"/>
      <c r="BB230" s="830"/>
      <c r="BC230" s="830"/>
      <c r="BD230" s="830"/>
      <c r="BE230" s="830"/>
      <c r="BF230" s="831"/>
      <c r="BG230" s="853"/>
      <c r="BH230" s="853"/>
      <c r="BI230" s="853"/>
      <c r="BJ230" s="853"/>
      <c r="BK230" s="853"/>
      <c r="BL230" s="853"/>
      <c r="BM230" s="853"/>
      <c r="BN230" s="853"/>
      <c r="BO230" s="853"/>
      <c r="BP230" s="853"/>
      <c r="BQ230" s="853"/>
      <c r="BR230" s="853"/>
      <c r="BS230" s="853"/>
    </row>
    <row r="231" spans="3:71" ht="15.75" customHeight="1">
      <c r="C231" s="422"/>
      <c r="D231" s="854"/>
      <c r="E231" s="855"/>
      <c r="F231" s="855"/>
      <c r="G231" s="855"/>
      <c r="H231" s="855"/>
      <c r="I231" s="855"/>
      <c r="J231" s="855"/>
      <c r="K231" s="855"/>
      <c r="L231" s="855"/>
      <c r="M231" s="855"/>
      <c r="N231" s="855"/>
      <c r="O231" s="855"/>
      <c r="P231" s="855"/>
      <c r="Q231" s="855"/>
      <c r="R231" s="855"/>
      <c r="S231" s="855"/>
      <c r="T231" s="855"/>
      <c r="U231" s="855"/>
      <c r="V231" s="855"/>
      <c r="W231" s="855"/>
      <c r="X231" s="855"/>
      <c r="Y231" s="855"/>
      <c r="Z231" s="855"/>
      <c r="AA231" s="855"/>
      <c r="AB231" s="855"/>
      <c r="AC231" s="855"/>
      <c r="AD231" s="855"/>
      <c r="AE231" s="855"/>
      <c r="AF231" s="855"/>
      <c r="AG231" s="855"/>
      <c r="AH231" s="855"/>
      <c r="AI231" s="855"/>
      <c r="AJ231" s="855"/>
      <c r="AK231" s="855"/>
      <c r="AL231" s="856"/>
      <c r="AM231" s="857" t="s">
        <v>314</v>
      </c>
      <c r="AN231" s="858"/>
      <c r="AO231" s="858"/>
      <c r="AP231" s="858"/>
      <c r="AQ231" s="858"/>
      <c r="AR231" s="858"/>
      <c r="AS231" s="858"/>
      <c r="AT231" s="858"/>
      <c r="AU231" s="858"/>
      <c r="AV231" s="858"/>
      <c r="AW231" s="858"/>
      <c r="AX231" s="858"/>
      <c r="AY231" s="858"/>
      <c r="AZ231" s="858"/>
      <c r="BA231" s="858"/>
      <c r="BB231" s="858"/>
      <c r="BC231" s="858"/>
      <c r="BD231" s="858"/>
      <c r="BE231" s="858"/>
      <c r="BF231" s="859"/>
      <c r="BG231" s="860">
        <f ca="1">+BG227+BG229</f>
        <v>260860.5</v>
      </c>
      <c r="BH231" s="860"/>
      <c r="BI231" s="860"/>
      <c r="BJ231" s="860"/>
      <c r="BK231" s="860"/>
      <c r="BL231" s="860"/>
      <c r="BM231" s="860"/>
      <c r="BN231" s="860"/>
      <c r="BO231" s="860"/>
      <c r="BP231" s="860"/>
      <c r="BQ231" s="860"/>
      <c r="BR231" s="860"/>
      <c r="BS231" s="860"/>
    </row>
    <row r="232" spans="3:71" ht="14.25" customHeight="1"/>
    <row r="233" spans="3:71" ht="13.5" customHeight="1">
      <c r="C233" s="767" t="s">
        <v>254</v>
      </c>
      <c r="D233" s="767"/>
      <c r="E233" s="767"/>
      <c r="F233" s="767"/>
      <c r="G233" s="767"/>
      <c r="H233" s="767"/>
      <c r="I233" s="767"/>
      <c r="J233" s="767"/>
      <c r="K233" s="767"/>
      <c r="L233" s="767"/>
      <c r="M233" s="767"/>
      <c r="N233" s="767"/>
      <c r="O233" s="767"/>
      <c r="P233" s="767"/>
      <c r="Q233" s="767"/>
      <c r="R233" s="767"/>
      <c r="S233" s="767"/>
      <c r="T233" s="767"/>
      <c r="U233" s="767"/>
      <c r="V233" s="767"/>
      <c r="W233" s="767"/>
      <c r="X233" s="767"/>
      <c r="Y233" s="767"/>
      <c r="Z233" s="767"/>
      <c r="AA233" s="767"/>
      <c r="AB233" s="767"/>
      <c r="AC233" s="767"/>
      <c r="AD233" s="767"/>
      <c r="AE233" s="767"/>
      <c r="AF233" s="767"/>
      <c r="AG233" s="767"/>
      <c r="AH233" s="767"/>
      <c r="AI233" s="767"/>
      <c r="AJ233" s="767"/>
      <c r="AK233" s="767"/>
      <c r="AL233" s="767"/>
      <c r="AM233" s="767"/>
      <c r="AN233" s="767"/>
      <c r="AO233" s="767"/>
      <c r="AP233" s="767"/>
      <c r="AQ233" s="767"/>
      <c r="AR233" s="767"/>
      <c r="AS233" s="767"/>
      <c r="AT233" s="767"/>
      <c r="AU233" s="767"/>
      <c r="AV233" s="767"/>
      <c r="AW233" s="767"/>
      <c r="AX233" s="767"/>
      <c r="AY233" s="767"/>
      <c r="AZ233" s="767"/>
      <c r="BA233" s="767"/>
      <c r="BB233" s="767"/>
      <c r="BC233" s="767"/>
      <c r="BD233" s="767"/>
      <c r="BE233" s="767"/>
      <c r="BF233" s="767"/>
    </row>
    <row r="234" spans="3:71" ht="5.25" customHeight="1">
      <c r="C234" s="767"/>
      <c r="D234" s="767"/>
      <c r="E234" s="767"/>
      <c r="F234" s="767"/>
      <c r="G234" s="767"/>
      <c r="H234" s="767"/>
      <c r="I234" s="767"/>
      <c r="J234" s="767"/>
      <c r="K234" s="767"/>
      <c r="L234" s="767"/>
      <c r="M234" s="767"/>
      <c r="N234" s="767"/>
      <c r="O234" s="767"/>
      <c r="P234" s="767"/>
      <c r="Q234" s="767"/>
      <c r="R234" s="767"/>
      <c r="S234" s="767"/>
      <c r="T234" s="767"/>
      <c r="U234" s="767"/>
      <c r="V234" s="767"/>
      <c r="W234" s="767"/>
      <c r="X234" s="767"/>
      <c r="Y234" s="767"/>
      <c r="Z234" s="767"/>
      <c r="AA234" s="767"/>
      <c r="AB234" s="767"/>
      <c r="AC234" s="767"/>
      <c r="AD234" s="767"/>
      <c r="AE234" s="767"/>
      <c r="AF234" s="767"/>
      <c r="AG234" s="767"/>
      <c r="AH234" s="767"/>
      <c r="AI234" s="767"/>
      <c r="AJ234" s="767"/>
      <c r="AK234" s="767"/>
      <c r="AL234" s="767"/>
      <c r="AM234" s="767"/>
      <c r="AN234" s="767"/>
      <c r="AO234" s="767"/>
      <c r="AP234" s="767"/>
      <c r="AQ234" s="767"/>
      <c r="AR234" s="767"/>
      <c r="AS234" s="767"/>
      <c r="AT234" s="767"/>
      <c r="AU234" s="767"/>
      <c r="AV234" s="767"/>
      <c r="AW234" s="767"/>
      <c r="AX234" s="767"/>
      <c r="AY234" s="767"/>
      <c r="AZ234" s="767"/>
      <c r="BA234" s="767"/>
      <c r="BB234" s="767"/>
      <c r="BC234" s="767"/>
      <c r="BD234" s="767"/>
      <c r="BE234" s="767"/>
      <c r="BF234" s="767"/>
    </row>
    <row r="235" spans="3:71" ht="5.25" customHeight="1">
      <c r="C235" s="767" t="s">
        <v>255</v>
      </c>
      <c r="D235" s="767"/>
      <c r="E235" s="767"/>
      <c r="F235" s="767"/>
      <c r="G235" s="767"/>
      <c r="H235" s="767"/>
      <c r="I235" s="767"/>
      <c r="J235" s="767"/>
      <c r="K235" s="767"/>
      <c r="L235" s="767"/>
      <c r="M235" s="767"/>
      <c r="N235" s="767"/>
      <c r="O235" s="767"/>
      <c r="P235" s="767"/>
      <c r="Q235" s="767"/>
      <c r="R235" s="767"/>
      <c r="S235" s="767"/>
      <c r="T235" s="767"/>
      <c r="U235" s="767"/>
      <c r="V235" s="767"/>
      <c r="W235" s="767"/>
      <c r="X235" s="767"/>
      <c r="Y235" s="767"/>
      <c r="Z235" s="767"/>
      <c r="AA235" s="767"/>
      <c r="AB235" s="767"/>
      <c r="AC235" s="767"/>
      <c r="AD235" s="767"/>
      <c r="AE235" s="767"/>
      <c r="AF235" s="767"/>
      <c r="AG235" s="767"/>
      <c r="AH235" s="767"/>
      <c r="AI235" s="767"/>
      <c r="AJ235" s="767"/>
      <c r="AK235" s="767"/>
      <c r="AL235" s="767"/>
      <c r="AM235" s="767"/>
      <c r="AN235" s="767"/>
      <c r="AO235" s="767"/>
      <c r="AP235" s="767"/>
      <c r="AQ235" s="767"/>
      <c r="AR235" s="767"/>
      <c r="AS235" s="767"/>
      <c r="AT235" s="767"/>
      <c r="AU235" s="767"/>
      <c r="AV235" s="767"/>
      <c r="AW235" s="767"/>
      <c r="AX235" s="767"/>
      <c r="AY235" s="767"/>
      <c r="AZ235" s="767"/>
      <c r="BA235" s="767"/>
    </row>
    <row r="236" spans="3:71" ht="5.25" customHeight="1">
      <c r="C236" s="767"/>
      <c r="D236" s="767"/>
      <c r="E236" s="767"/>
      <c r="F236" s="767"/>
      <c r="G236" s="767"/>
      <c r="H236" s="767"/>
      <c r="I236" s="767"/>
      <c r="J236" s="767"/>
      <c r="K236" s="767"/>
      <c r="L236" s="767"/>
      <c r="M236" s="767"/>
      <c r="N236" s="767"/>
      <c r="O236" s="767"/>
      <c r="P236" s="767"/>
      <c r="Q236" s="767"/>
      <c r="R236" s="767"/>
      <c r="S236" s="767"/>
      <c r="T236" s="767"/>
      <c r="U236" s="767"/>
      <c r="V236" s="767"/>
      <c r="W236" s="767"/>
      <c r="X236" s="767"/>
      <c r="Y236" s="767"/>
      <c r="Z236" s="767"/>
      <c r="AA236" s="767"/>
      <c r="AB236" s="767"/>
      <c r="AC236" s="767"/>
      <c r="AD236" s="767"/>
      <c r="AE236" s="767"/>
      <c r="AF236" s="767"/>
      <c r="AG236" s="767"/>
      <c r="AH236" s="767"/>
      <c r="AI236" s="767"/>
      <c r="AJ236" s="767"/>
      <c r="AK236" s="767"/>
      <c r="AL236" s="767"/>
      <c r="AM236" s="767"/>
      <c r="AN236" s="767"/>
      <c r="AO236" s="767"/>
      <c r="AP236" s="767"/>
      <c r="AQ236" s="767"/>
      <c r="AR236" s="767"/>
      <c r="AS236" s="767"/>
      <c r="AT236" s="767"/>
      <c r="AU236" s="767"/>
      <c r="AV236" s="767"/>
      <c r="AW236" s="767"/>
      <c r="AX236" s="767"/>
      <c r="AY236" s="767"/>
      <c r="AZ236" s="767"/>
      <c r="BA236" s="767"/>
      <c r="BL236" s="366"/>
    </row>
    <row r="237" spans="3:71" ht="5.25" customHeight="1">
      <c r="C237" s="767" t="s">
        <v>256</v>
      </c>
      <c r="D237" s="767"/>
      <c r="E237" s="767"/>
      <c r="F237" s="767"/>
      <c r="G237" s="767"/>
      <c r="H237" s="767"/>
      <c r="I237" s="767"/>
      <c r="J237" s="767"/>
      <c r="K237" s="767"/>
      <c r="L237" s="767"/>
      <c r="M237" s="767"/>
      <c r="N237" s="767"/>
      <c r="O237" s="767"/>
      <c r="P237" s="767"/>
      <c r="Q237" s="767"/>
      <c r="R237" s="767"/>
      <c r="S237" s="767"/>
      <c r="T237" s="767"/>
      <c r="U237" s="767"/>
      <c r="V237" s="767"/>
      <c r="W237" s="767"/>
      <c r="X237" s="767"/>
      <c r="Y237" s="767"/>
      <c r="Z237" s="767"/>
      <c r="AA237" s="767"/>
      <c r="AB237" s="767"/>
      <c r="AC237" s="767"/>
      <c r="AD237" s="767"/>
      <c r="AE237" s="767"/>
      <c r="AF237" s="767"/>
      <c r="AG237" s="767"/>
      <c r="AH237" s="767"/>
      <c r="AI237" s="767"/>
      <c r="AJ237" s="767"/>
      <c r="AK237" s="767"/>
      <c r="AL237" s="767"/>
      <c r="AM237" s="767"/>
      <c r="AN237" s="767"/>
      <c r="AO237" s="767"/>
      <c r="AP237" s="767"/>
      <c r="AQ237" s="767"/>
      <c r="AR237" s="767"/>
      <c r="AS237" s="767"/>
      <c r="AT237" s="767"/>
      <c r="AU237" s="767"/>
      <c r="AV237" s="767"/>
      <c r="AW237" s="767"/>
      <c r="AX237" s="767"/>
      <c r="AY237" s="767"/>
      <c r="AZ237" s="767"/>
      <c r="BA237" s="767"/>
      <c r="BB237" s="767"/>
      <c r="BC237" s="767"/>
      <c r="BD237" s="767"/>
      <c r="BE237" s="767"/>
      <c r="BF237" s="767"/>
      <c r="BG237" s="767"/>
      <c r="BH237" s="767"/>
    </row>
    <row r="238" spans="3:71" ht="5.25" customHeight="1">
      <c r="C238" s="767"/>
      <c r="D238" s="767"/>
      <c r="E238" s="767"/>
      <c r="F238" s="767"/>
      <c r="G238" s="767"/>
      <c r="H238" s="767"/>
      <c r="I238" s="767"/>
      <c r="J238" s="767"/>
      <c r="K238" s="767"/>
      <c r="L238" s="767"/>
      <c r="M238" s="767"/>
      <c r="N238" s="767"/>
      <c r="O238" s="767"/>
      <c r="P238" s="767"/>
      <c r="Q238" s="767"/>
      <c r="R238" s="767"/>
      <c r="S238" s="767"/>
      <c r="T238" s="767"/>
      <c r="U238" s="767"/>
      <c r="V238" s="767"/>
      <c r="W238" s="767"/>
      <c r="X238" s="767"/>
      <c r="Y238" s="767"/>
      <c r="Z238" s="767"/>
      <c r="AA238" s="767"/>
      <c r="AB238" s="767"/>
      <c r="AC238" s="767"/>
      <c r="AD238" s="767"/>
      <c r="AE238" s="767"/>
      <c r="AF238" s="767"/>
      <c r="AG238" s="767"/>
      <c r="AH238" s="767"/>
      <c r="AI238" s="767"/>
      <c r="AJ238" s="767"/>
      <c r="AK238" s="767"/>
      <c r="AL238" s="767"/>
      <c r="AM238" s="767"/>
      <c r="AN238" s="767"/>
      <c r="AO238" s="767"/>
      <c r="AP238" s="767"/>
      <c r="AQ238" s="767"/>
      <c r="AR238" s="767"/>
      <c r="AS238" s="767"/>
      <c r="AT238" s="767"/>
      <c r="AU238" s="767"/>
      <c r="AV238" s="767"/>
      <c r="AW238" s="767"/>
      <c r="AX238" s="767"/>
      <c r="AY238" s="767"/>
      <c r="AZ238" s="767"/>
      <c r="BA238" s="767"/>
      <c r="BB238" s="767"/>
      <c r="BC238" s="767"/>
      <c r="BD238" s="767"/>
      <c r="BE238" s="767"/>
      <c r="BF238" s="767"/>
      <c r="BG238" s="767"/>
      <c r="BH238" s="767"/>
    </row>
    <row r="239" spans="3:71" ht="12" customHeight="1">
      <c r="C239" s="423" t="s">
        <v>257</v>
      </c>
      <c r="D239" s="423"/>
      <c r="E239" s="423"/>
      <c r="F239" s="423"/>
      <c r="G239" s="423"/>
      <c r="H239" s="423"/>
      <c r="I239" s="423"/>
      <c r="J239" s="423"/>
      <c r="K239" s="423"/>
      <c r="L239" s="423"/>
      <c r="M239" s="423"/>
      <c r="N239" s="423"/>
      <c r="O239" s="423"/>
      <c r="P239" s="423"/>
      <c r="Q239" s="423"/>
      <c r="R239" s="423"/>
      <c r="S239" s="423"/>
      <c r="T239" s="423"/>
      <c r="U239" s="423"/>
      <c r="V239" s="423"/>
      <c r="W239" s="423"/>
      <c r="X239" s="423"/>
      <c r="Y239" s="423"/>
      <c r="Z239" s="423"/>
      <c r="AA239" s="423"/>
      <c r="AB239" s="423"/>
      <c r="AC239" s="423"/>
      <c r="AD239" s="423"/>
      <c r="AE239" s="423"/>
      <c r="AF239" s="423"/>
      <c r="AG239" s="423"/>
      <c r="AH239" s="423"/>
      <c r="AI239" s="423"/>
      <c r="AJ239" s="423"/>
      <c r="AK239" s="423"/>
      <c r="AL239" s="423"/>
      <c r="AM239" s="423"/>
      <c r="AN239" s="423"/>
      <c r="AO239" s="423"/>
      <c r="AP239" s="423"/>
      <c r="AQ239" s="423"/>
      <c r="AR239" s="423"/>
      <c r="AS239" s="423"/>
      <c r="AT239" s="423"/>
      <c r="AU239" s="423"/>
      <c r="AV239" s="423"/>
      <c r="AW239" s="423"/>
      <c r="AX239" s="423"/>
      <c r="AY239" s="423"/>
      <c r="AZ239" s="423"/>
      <c r="BA239" s="423"/>
    </row>
    <row r="240" spans="3:71" ht="12" customHeight="1">
      <c r="C240" s="423"/>
      <c r="D240" s="423"/>
      <c r="E240" s="423"/>
      <c r="F240" s="423"/>
      <c r="G240" s="423"/>
      <c r="H240" s="423"/>
      <c r="I240" s="423"/>
      <c r="J240" s="423"/>
      <c r="K240" s="423"/>
      <c r="L240" s="423"/>
      <c r="M240" s="423"/>
      <c r="N240" s="423"/>
      <c r="O240" s="423"/>
      <c r="P240" s="423"/>
      <c r="Q240" s="423"/>
      <c r="R240" s="423"/>
      <c r="S240" s="423"/>
      <c r="T240" s="423"/>
      <c r="U240" s="423"/>
      <c r="V240" s="423"/>
      <c r="W240" s="423"/>
      <c r="X240" s="423"/>
      <c r="Y240" s="423"/>
      <c r="Z240" s="423"/>
      <c r="AA240" s="423"/>
      <c r="AB240" s="423"/>
      <c r="AC240" s="423"/>
      <c r="AD240" s="423"/>
      <c r="AE240" s="423"/>
      <c r="AF240" s="423"/>
      <c r="AG240" s="423"/>
      <c r="AH240" s="423"/>
      <c r="AI240" s="423"/>
      <c r="AJ240" s="423"/>
      <c r="AK240" s="423"/>
      <c r="AL240" s="423"/>
      <c r="AM240" s="423"/>
      <c r="AN240" s="423"/>
      <c r="AO240" s="423"/>
      <c r="AP240" s="423"/>
      <c r="AQ240" s="423"/>
      <c r="AR240" s="423"/>
      <c r="AS240" s="423"/>
      <c r="AT240" s="423"/>
      <c r="AU240" s="423"/>
      <c r="AV240" s="423"/>
      <c r="AW240" s="423"/>
      <c r="AX240" s="423"/>
      <c r="AY240" s="423"/>
      <c r="AZ240" s="423"/>
      <c r="BA240" s="423"/>
    </row>
    <row r="241" spans="2:71" ht="8.25" customHeight="1">
      <c r="C241" s="423"/>
      <c r="D241" s="423"/>
      <c r="E241" s="423"/>
      <c r="F241" s="423"/>
      <c r="G241" s="423"/>
      <c r="H241" s="423"/>
      <c r="I241" s="423"/>
      <c r="J241" s="423"/>
      <c r="K241" s="423"/>
      <c r="L241" s="423"/>
      <c r="M241" s="423"/>
      <c r="N241" s="423"/>
      <c r="O241" s="423"/>
      <c r="P241" s="423"/>
      <c r="Q241" s="423"/>
      <c r="R241" s="423"/>
      <c r="S241" s="423"/>
      <c r="T241" s="423"/>
      <c r="U241" s="423"/>
      <c r="V241" s="423"/>
      <c r="W241" s="423"/>
      <c r="X241" s="423"/>
      <c r="Y241" s="423"/>
      <c r="Z241" s="423"/>
      <c r="AA241" s="423"/>
      <c r="AB241" s="423"/>
      <c r="AC241" s="423"/>
      <c r="AD241" s="423"/>
      <c r="AE241" s="423"/>
      <c r="AF241" s="423"/>
      <c r="AG241" s="423"/>
      <c r="AH241" s="423"/>
      <c r="AI241" s="423"/>
      <c r="AJ241" s="423"/>
      <c r="AK241" s="423"/>
      <c r="AL241" s="423"/>
      <c r="AM241" s="423"/>
      <c r="AN241" s="423"/>
      <c r="AO241" s="423"/>
      <c r="AP241" s="423"/>
      <c r="AQ241" s="423"/>
      <c r="AR241" s="423"/>
      <c r="AS241" s="423"/>
      <c r="AT241" s="423"/>
      <c r="AU241" s="423"/>
      <c r="AV241" s="423"/>
      <c r="AW241" s="423"/>
      <c r="AX241" s="423"/>
      <c r="AY241" s="423"/>
      <c r="AZ241" s="423"/>
      <c r="BA241" s="423"/>
    </row>
    <row r="242" spans="2:71" ht="7.5" customHeight="1">
      <c r="C242" s="638" t="s">
        <v>332</v>
      </c>
      <c r="D242" s="638"/>
      <c r="E242" s="638"/>
      <c r="F242" s="638"/>
      <c r="G242" s="638"/>
      <c r="H242" s="638"/>
      <c r="I242" s="638"/>
      <c r="J242" s="638"/>
      <c r="K242" s="638"/>
      <c r="L242" s="638"/>
      <c r="M242" s="638"/>
      <c r="N242" s="638"/>
      <c r="O242" s="638"/>
      <c r="P242" s="638"/>
      <c r="Q242" s="638"/>
      <c r="R242" s="638"/>
      <c r="S242" s="638"/>
      <c r="T242" s="638"/>
      <c r="U242" s="638"/>
      <c r="V242" s="638"/>
      <c r="W242" s="638"/>
      <c r="X242" s="638"/>
      <c r="Y242" s="638"/>
      <c r="Z242" s="638"/>
      <c r="AA242" s="638"/>
      <c r="AB242" s="638"/>
      <c r="AC242" s="638"/>
      <c r="AD242" s="638"/>
      <c r="AE242" s="638"/>
      <c r="AF242" s="638"/>
      <c r="AG242" s="638"/>
      <c r="AH242" s="638"/>
      <c r="AI242" s="638"/>
      <c r="AJ242" s="638"/>
      <c r="AK242" s="638"/>
      <c r="AL242" s="638"/>
      <c r="AM242" s="638"/>
      <c r="AN242" s="638"/>
      <c r="AO242" s="638"/>
      <c r="AP242" s="638"/>
      <c r="AQ242" s="638"/>
      <c r="AR242" s="638"/>
      <c r="AS242" s="638"/>
      <c r="AT242" s="638"/>
      <c r="AU242" s="638"/>
      <c r="AV242" s="638"/>
      <c r="AW242" s="638"/>
      <c r="AX242" s="638"/>
      <c r="AY242" s="638"/>
      <c r="AZ242" s="638"/>
      <c r="BA242" s="638"/>
      <c r="BB242" s="638"/>
      <c r="BC242" s="638"/>
      <c r="BD242" s="638"/>
      <c r="BE242" s="638"/>
      <c r="BF242" s="638"/>
      <c r="BG242" s="638"/>
      <c r="BH242" s="638"/>
      <c r="BI242" s="638"/>
      <c r="BJ242" s="638"/>
      <c r="BK242" s="638"/>
      <c r="BL242" s="638"/>
      <c r="BM242" s="638"/>
      <c r="BN242" s="638"/>
      <c r="BO242" s="638"/>
      <c r="BP242" s="638"/>
      <c r="BQ242" s="638"/>
      <c r="BR242" s="638"/>
      <c r="BS242" s="638"/>
    </row>
    <row r="243" spans="2:71" ht="6.75" customHeight="1">
      <c r="C243" s="638"/>
      <c r="D243" s="638"/>
      <c r="E243" s="638"/>
      <c r="F243" s="638"/>
      <c r="G243" s="638"/>
      <c r="H243" s="638"/>
      <c r="I243" s="638"/>
      <c r="J243" s="638"/>
      <c r="K243" s="638"/>
      <c r="L243" s="638"/>
      <c r="M243" s="638"/>
      <c r="N243" s="638"/>
      <c r="O243" s="638"/>
      <c r="P243" s="638"/>
      <c r="Q243" s="638"/>
      <c r="R243" s="638"/>
      <c r="S243" s="638"/>
      <c r="T243" s="638"/>
      <c r="U243" s="638"/>
      <c r="V243" s="638"/>
      <c r="W243" s="638"/>
      <c r="X243" s="638"/>
      <c r="Y243" s="638"/>
      <c r="Z243" s="638"/>
      <c r="AA243" s="638"/>
      <c r="AB243" s="638"/>
      <c r="AC243" s="638"/>
      <c r="AD243" s="638"/>
      <c r="AE243" s="638"/>
      <c r="AF243" s="638"/>
      <c r="AG243" s="638"/>
      <c r="AH243" s="638"/>
      <c r="AI243" s="638"/>
      <c r="AJ243" s="638"/>
      <c r="AK243" s="638"/>
      <c r="AL243" s="638"/>
      <c r="AM243" s="638"/>
      <c r="AN243" s="638"/>
      <c r="AO243" s="638"/>
      <c r="AP243" s="638"/>
      <c r="AQ243" s="638"/>
      <c r="AR243" s="638"/>
      <c r="AS243" s="638"/>
      <c r="AT243" s="638"/>
      <c r="AU243" s="638"/>
      <c r="AV243" s="638"/>
      <c r="AW243" s="638"/>
      <c r="AX243" s="638"/>
      <c r="AY243" s="638"/>
      <c r="AZ243" s="638"/>
      <c r="BA243" s="638"/>
      <c r="BB243" s="638"/>
      <c r="BC243" s="638"/>
      <c r="BD243" s="638"/>
      <c r="BE243" s="638"/>
      <c r="BF243" s="638"/>
      <c r="BG243" s="638"/>
      <c r="BH243" s="638"/>
      <c r="BI243" s="638"/>
      <c r="BJ243" s="638"/>
      <c r="BK243" s="638"/>
      <c r="BL243" s="638"/>
      <c r="BM243" s="638"/>
      <c r="BN243" s="638"/>
      <c r="BO243" s="638"/>
      <c r="BP243" s="638"/>
      <c r="BQ243" s="638"/>
      <c r="BR243" s="638"/>
      <c r="BS243" s="638"/>
    </row>
    <row r="244" spans="2:71" ht="9.75" customHeight="1">
      <c r="C244" s="423"/>
      <c r="D244" s="423"/>
      <c r="E244" s="423"/>
      <c r="F244" s="423"/>
      <c r="G244" s="423"/>
      <c r="H244" s="423"/>
      <c r="I244" s="423"/>
      <c r="J244" s="423"/>
      <c r="K244" s="423"/>
      <c r="L244" s="423"/>
      <c r="M244" s="423"/>
      <c r="N244" s="423"/>
      <c r="O244" s="423"/>
      <c r="P244" s="423"/>
      <c r="Q244" s="423"/>
      <c r="R244" s="423"/>
      <c r="S244" s="423"/>
      <c r="T244" s="423"/>
      <c r="U244" s="423"/>
      <c r="V244" s="423"/>
      <c r="W244" s="423"/>
      <c r="X244" s="423"/>
      <c r="Y244" s="423"/>
      <c r="Z244" s="423"/>
      <c r="AA244" s="423"/>
      <c r="AB244" s="423"/>
      <c r="AC244" s="423"/>
      <c r="AD244" s="423"/>
      <c r="AE244" s="423"/>
      <c r="AF244" s="423"/>
      <c r="AG244" s="423"/>
      <c r="AH244" s="423"/>
      <c r="AI244" s="423"/>
      <c r="AJ244" s="423"/>
      <c r="AK244" s="423"/>
      <c r="AL244" s="423"/>
      <c r="AM244" s="423"/>
      <c r="AN244" s="423"/>
      <c r="AO244" s="423"/>
      <c r="AP244" s="423"/>
      <c r="AQ244" s="423"/>
      <c r="AR244" s="423"/>
      <c r="AS244" s="423"/>
      <c r="AT244" s="423"/>
      <c r="AU244" s="423"/>
      <c r="AV244" s="423"/>
      <c r="AW244" s="423"/>
      <c r="AX244" s="423"/>
      <c r="AY244" s="423"/>
      <c r="AZ244" s="423"/>
      <c r="BA244" s="423"/>
    </row>
    <row r="245" spans="2:71" ht="21" customHeight="1">
      <c r="B245" s="425"/>
      <c r="C245" s="419" t="s">
        <v>333</v>
      </c>
      <c r="D245" s="765" t="s">
        <v>334</v>
      </c>
      <c r="E245" s="765"/>
      <c r="F245" s="765"/>
      <c r="G245" s="765"/>
      <c r="H245" s="765"/>
      <c r="I245" s="765"/>
      <c r="J245" s="765"/>
      <c r="K245" s="765"/>
      <c r="L245" s="765"/>
      <c r="M245" s="765"/>
      <c r="N245" s="765"/>
      <c r="O245" s="765"/>
      <c r="P245" s="765"/>
      <c r="Q245" s="765"/>
      <c r="R245" s="765"/>
      <c r="S245" s="765"/>
      <c r="T245" s="765"/>
      <c r="U245" s="765"/>
      <c r="V245" s="765"/>
      <c r="W245" s="765"/>
      <c r="X245" s="765"/>
      <c r="Y245" s="765"/>
      <c r="Z245" s="765"/>
      <c r="AA245" s="765"/>
      <c r="AB245" s="765"/>
      <c r="AC245" s="765"/>
      <c r="AD245" s="765"/>
      <c r="AE245" s="765"/>
      <c r="AF245" s="765"/>
      <c r="AG245" s="765"/>
      <c r="AH245" s="765"/>
      <c r="AI245" s="765"/>
      <c r="AJ245" s="765"/>
      <c r="AK245" s="765"/>
      <c r="AL245" s="765"/>
      <c r="AM245" s="765"/>
      <c r="AN245" s="765"/>
      <c r="AO245" s="765"/>
      <c r="AP245" s="765"/>
      <c r="AQ245" s="765"/>
      <c r="AR245" s="765"/>
      <c r="AS245" s="765"/>
      <c r="AT245" s="765"/>
      <c r="AU245" s="765"/>
      <c r="AV245" s="765"/>
      <c r="AW245" s="765"/>
      <c r="AX245" s="765"/>
      <c r="AY245" s="765"/>
      <c r="AZ245" s="765"/>
      <c r="BA245" s="765"/>
      <c r="BB245" s="765"/>
      <c r="BC245" s="765"/>
      <c r="BD245" s="765"/>
      <c r="BE245" s="765"/>
      <c r="BF245" s="765"/>
      <c r="BG245" s="765"/>
      <c r="BH245" s="765"/>
      <c r="BI245" s="765"/>
      <c r="BJ245" s="765"/>
      <c r="BK245" s="765"/>
      <c r="BL245" s="765"/>
      <c r="BM245" s="765"/>
      <c r="BN245" s="765"/>
      <c r="BO245" s="765"/>
      <c r="BP245" s="424"/>
      <c r="BQ245" s="424"/>
      <c r="BR245" s="424"/>
    </row>
    <row r="246" spans="2:71" ht="15.75" customHeight="1">
      <c r="B246" s="425"/>
      <c r="C246" s="418"/>
      <c r="D246" s="424"/>
      <c r="E246" s="424"/>
      <c r="F246" s="424"/>
      <c r="G246" s="424"/>
      <c r="H246" s="424"/>
      <c r="I246" s="424"/>
      <c r="J246" s="424"/>
      <c r="K246" s="424"/>
      <c r="L246" s="424"/>
      <c r="M246" s="424"/>
      <c r="N246" s="424"/>
      <c r="O246" s="424"/>
      <c r="P246" s="424"/>
      <c r="Q246" s="424"/>
      <c r="R246" s="424"/>
      <c r="S246" s="424"/>
      <c r="T246" s="424"/>
      <c r="U246" s="424"/>
      <c r="V246" s="424"/>
      <c r="W246" s="424"/>
      <c r="X246" s="424"/>
      <c r="Y246" s="424"/>
      <c r="Z246" s="424"/>
      <c r="AA246" s="424"/>
      <c r="AB246" s="424"/>
      <c r="AC246" s="424"/>
      <c r="AD246" s="424"/>
      <c r="AE246" s="424"/>
      <c r="AF246" s="424"/>
      <c r="AG246" s="424"/>
      <c r="AH246" s="424"/>
      <c r="AI246" s="424"/>
      <c r="AJ246" s="424"/>
      <c r="AK246" s="424"/>
      <c r="AL246" s="424"/>
      <c r="AM246" s="424"/>
      <c r="AN246" s="424"/>
      <c r="AO246" s="424"/>
      <c r="AP246" s="424"/>
      <c r="AQ246" s="424"/>
      <c r="AR246" s="424"/>
      <c r="AS246" s="424"/>
      <c r="AT246" s="424"/>
      <c r="AU246" s="424"/>
      <c r="AV246" s="424"/>
      <c r="AW246" s="424"/>
      <c r="AX246" s="424"/>
      <c r="AY246" s="424"/>
      <c r="AZ246" s="424"/>
      <c r="BA246" s="424"/>
      <c r="BB246" s="424"/>
      <c r="BC246" s="424"/>
      <c r="BD246" s="424"/>
      <c r="BE246" s="424"/>
      <c r="BF246" s="424"/>
      <c r="BG246" s="424"/>
      <c r="BH246" s="424"/>
      <c r="BI246" s="424"/>
      <c r="BJ246" s="424"/>
      <c r="BK246" s="424"/>
      <c r="BL246" s="424"/>
      <c r="BM246" s="424"/>
      <c r="BN246" s="424"/>
      <c r="BO246" s="424"/>
      <c r="BP246" s="424"/>
      <c r="BQ246" s="424"/>
      <c r="BR246" s="424"/>
    </row>
    <row r="247" spans="2:71" ht="21" customHeight="1">
      <c r="B247" s="425"/>
      <c r="C247" s="419" t="s">
        <v>335</v>
      </c>
      <c r="D247" s="861" t="s">
        <v>336</v>
      </c>
      <c r="E247" s="861"/>
      <c r="F247" s="861"/>
      <c r="G247" s="861"/>
      <c r="H247" s="861"/>
      <c r="I247" s="861"/>
      <c r="J247" s="861"/>
      <c r="K247" s="861"/>
      <c r="L247" s="861"/>
      <c r="M247" s="861"/>
      <c r="N247" s="861"/>
      <c r="O247" s="861"/>
      <c r="P247" s="861"/>
      <c r="Q247" s="861"/>
      <c r="R247" s="861"/>
      <c r="S247" s="861"/>
      <c r="T247" s="861"/>
      <c r="U247" s="861"/>
      <c r="V247" s="861"/>
      <c r="W247" s="861"/>
      <c r="X247" s="861"/>
      <c r="Y247" s="861"/>
      <c r="Z247" s="861"/>
      <c r="AA247" s="861"/>
      <c r="AB247" s="861"/>
      <c r="AC247" s="861"/>
      <c r="AD247" s="861"/>
      <c r="AE247" s="861"/>
      <c r="AF247" s="861"/>
      <c r="AG247" s="861"/>
      <c r="AH247" s="861"/>
      <c r="AI247" s="861"/>
      <c r="AJ247" s="861"/>
      <c r="AK247" s="861"/>
      <c r="AL247" s="861"/>
      <c r="AM247" s="861"/>
      <c r="AN247" s="861"/>
      <c r="AO247" s="861"/>
      <c r="AP247" s="861"/>
      <c r="AQ247" s="861"/>
      <c r="AR247" s="861"/>
      <c r="AS247" s="861"/>
      <c r="AT247" s="861"/>
      <c r="AU247" s="861"/>
      <c r="AV247" s="861"/>
      <c r="AW247" s="861"/>
      <c r="AX247" s="861"/>
      <c r="AY247" s="861"/>
      <c r="AZ247" s="861"/>
      <c r="BA247" s="861"/>
      <c r="BB247" s="861"/>
      <c r="BC247" s="861"/>
      <c r="BD247" s="861"/>
      <c r="BE247" s="861"/>
      <c r="BF247" s="861"/>
      <c r="BG247" s="861"/>
      <c r="BH247" s="861"/>
      <c r="BI247" s="861"/>
      <c r="BJ247" s="861"/>
      <c r="BK247" s="861"/>
      <c r="BL247" s="861"/>
      <c r="BM247" s="861"/>
      <c r="BN247" s="861"/>
      <c r="BO247" s="427"/>
      <c r="BP247" s="427"/>
      <c r="BQ247" s="427"/>
      <c r="BR247" s="427"/>
    </row>
    <row r="248" spans="2:71" ht="15.75" customHeight="1">
      <c r="B248" s="425"/>
      <c r="C248" s="419"/>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6"/>
      <c r="AQ248" s="426"/>
      <c r="AR248" s="426"/>
      <c r="AS248" s="426"/>
      <c r="AT248" s="426"/>
      <c r="AU248" s="426"/>
      <c r="AV248" s="426"/>
      <c r="AW248" s="426"/>
      <c r="AX248" s="426"/>
      <c r="AY248" s="426"/>
      <c r="AZ248" s="426"/>
      <c r="BA248" s="426"/>
      <c r="BB248" s="426"/>
      <c r="BC248" s="426"/>
      <c r="BD248" s="426"/>
      <c r="BE248" s="426"/>
      <c r="BF248" s="426"/>
      <c r="BG248" s="426"/>
      <c r="BH248" s="426"/>
      <c r="BI248" s="426"/>
      <c r="BJ248" s="426"/>
      <c r="BK248" s="426"/>
      <c r="BL248" s="426"/>
      <c r="BM248" s="426"/>
      <c r="BN248" s="426"/>
      <c r="BO248" s="426"/>
      <c r="BP248" s="426"/>
      <c r="BQ248" s="426"/>
      <c r="BR248" s="426"/>
    </row>
    <row r="249" spans="2:71" ht="21" customHeight="1">
      <c r="B249" s="425"/>
      <c r="C249" s="419" t="s">
        <v>337</v>
      </c>
      <c r="D249" s="861" t="s">
        <v>338</v>
      </c>
      <c r="E249" s="861"/>
      <c r="F249" s="861"/>
      <c r="G249" s="861"/>
      <c r="H249" s="861"/>
      <c r="I249" s="861"/>
      <c r="J249" s="861"/>
      <c r="K249" s="861"/>
      <c r="L249" s="861"/>
      <c r="M249" s="861"/>
      <c r="N249" s="861"/>
      <c r="O249" s="861"/>
      <c r="P249" s="861"/>
      <c r="Q249" s="861"/>
      <c r="R249" s="861"/>
      <c r="S249" s="861"/>
      <c r="T249" s="861"/>
      <c r="U249" s="861"/>
      <c r="V249" s="861"/>
      <c r="W249" s="861"/>
      <c r="X249" s="861"/>
      <c r="Y249" s="861"/>
      <c r="Z249" s="861"/>
      <c r="AA249" s="861"/>
      <c r="AB249" s="861"/>
      <c r="AC249" s="861"/>
      <c r="AD249" s="861"/>
      <c r="AE249" s="861"/>
      <c r="AF249" s="861"/>
      <c r="AG249" s="861"/>
      <c r="AH249" s="861"/>
      <c r="AI249" s="861"/>
      <c r="AJ249" s="861"/>
      <c r="AK249" s="861"/>
      <c r="AL249" s="861"/>
      <c r="AM249" s="861"/>
      <c r="AN249" s="861"/>
      <c r="AO249" s="861"/>
      <c r="AP249" s="861"/>
      <c r="AQ249" s="861"/>
      <c r="AR249" s="861"/>
      <c r="AS249" s="861"/>
      <c r="AT249" s="861"/>
      <c r="AU249" s="861"/>
      <c r="AV249" s="861"/>
      <c r="AW249" s="861"/>
      <c r="AX249" s="861"/>
      <c r="AY249" s="861"/>
      <c r="AZ249" s="861"/>
      <c r="BA249" s="861"/>
      <c r="BB249" s="861"/>
      <c r="BC249" s="861"/>
      <c r="BD249" s="861"/>
      <c r="BE249" s="861"/>
      <c r="BF249" s="861"/>
      <c r="BG249" s="861"/>
      <c r="BH249" s="861"/>
      <c r="BI249" s="861"/>
      <c r="BJ249" s="861"/>
      <c r="BK249" s="861"/>
      <c r="BL249" s="861"/>
      <c r="BM249" s="861"/>
      <c r="BN249" s="861"/>
      <c r="BO249" s="426"/>
      <c r="BP249" s="426"/>
      <c r="BQ249" s="426"/>
      <c r="BR249" s="426"/>
    </row>
    <row r="250" spans="2:71" ht="24.75" customHeight="1">
      <c r="B250" s="425"/>
      <c r="C250" s="636"/>
      <c r="D250" s="636"/>
      <c r="E250" s="636"/>
      <c r="F250" s="636"/>
      <c r="G250" s="636"/>
      <c r="H250" s="636"/>
      <c r="I250" s="636"/>
      <c r="J250" s="636"/>
      <c r="K250" s="636"/>
      <c r="L250" s="636"/>
      <c r="M250" s="636"/>
      <c r="N250" s="636"/>
      <c r="O250" s="636"/>
      <c r="P250" s="425"/>
      <c r="Q250" s="425"/>
      <c r="R250" s="425"/>
      <c r="S250" s="425"/>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6"/>
      <c r="AQ250" s="426"/>
      <c r="AR250" s="426"/>
      <c r="AS250" s="426"/>
      <c r="AT250" s="426"/>
      <c r="AU250" s="426"/>
      <c r="AV250" s="426"/>
      <c r="AW250" s="426"/>
      <c r="AX250" s="426"/>
      <c r="AY250" s="426"/>
      <c r="AZ250" s="426"/>
      <c r="BA250" s="426"/>
      <c r="BB250" s="426"/>
      <c r="BC250" s="426"/>
      <c r="BD250" s="426"/>
      <c r="BE250" s="426"/>
      <c r="BF250" s="426"/>
      <c r="BG250" s="426"/>
      <c r="BH250" s="426"/>
      <c r="BI250" s="426"/>
      <c r="BJ250" s="426"/>
      <c r="BK250" s="426"/>
      <c r="BL250" s="426"/>
      <c r="BM250" s="426"/>
      <c r="BN250" s="426"/>
      <c r="BO250" s="426"/>
      <c r="BP250" s="426"/>
      <c r="BQ250" s="426"/>
      <c r="BR250" s="426"/>
    </row>
    <row r="251" spans="2:71" ht="28.5" customHeight="1" thickBot="1">
      <c r="B251" s="425"/>
      <c r="C251" s="863"/>
      <c r="D251" s="863"/>
      <c r="E251" s="863"/>
      <c r="F251" s="863"/>
      <c r="G251" s="863"/>
      <c r="H251" s="863"/>
      <c r="I251" s="863"/>
      <c r="J251" s="863"/>
      <c r="K251" s="863"/>
      <c r="L251" s="863"/>
      <c r="M251" s="863"/>
      <c r="N251" s="863"/>
      <c r="O251" s="863"/>
      <c r="P251" s="425"/>
      <c r="Q251" s="425"/>
      <c r="R251" s="425"/>
      <c r="S251" s="425"/>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6"/>
      <c r="AQ251" s="426"/>
      <c r="AR251" s="426"/>
      <c r="AS251" s="426"/>
      <c r="AT251" s="426"/>
      <c r="AU251" s="426"/>
      <c r="AV251" s="426"/>
      <c r="AW251" s="426"/>
      <c r="AX251" s="426"/>
      <c r="AY251" s="426"/>
      <c r="AZ251" s="426"/>
      <c r="BA251" s="426"/>
      <c r="BB251" s="426"/>
      <c r="BC251" s="426"/>
      <c r="BD251" s="426"/>
      <c r="BE251" s="426"/>
      <c r="BF251" s="426"/>
      <c r="BG251" s="426"/>
      <c r="BH251" s="426"/>
      <c r="BI251" s="426"/>
      <c r="BJ251" s="426"/>
      <c r="BK251" s="426"/>
      <c r="BL251" s="426"/>
      <c r="BM251" s="426"/>
      <c r="BN251" s="426"/>
      <c r="BO251" s="426"/>
      <c r="BP251" s="426"/>
      <c r="BQ251" s="426"/>
      <c r="BR251" s="426"/>
    </row>
    <row r="252" spans="2:71" ht="18.75" customHeight="1">
      <c r="C252" s="862" t="s">
        <v>339</v>
      </c>
      <c r="D252" s="862"/>
      <c r="E252" s="862"/>
      <c r="F252" s="862"/>
      <c r="G252" s="862"/>
      <c r="H252" s="862"/>
      <c r="I252" s="862"/>
      <c r="J252" s="862"/>
      <c r="K252" s="862"/>
      <c r="L252" s="862"/>
      <c r="M252" s="862"/>
      <c r="N252" s="423"/>
      <c r="O252" s="423"/>
      <c r="P252" s="423"/>
      <c r="Q252" s="423"/>
      <c r="R252" s="423"/>
      <c r="S252" s="423"/>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6"/>
      <c r="AQ252" s="426"/>
      <c r="AR252" s="426"/>
      <c r="AS252" s="426"/>
      <c r="AT252" s="426"/>
      <c r="AU252" s="426"/>
      <c r="AV252" s="426"/>
      <c r="AW252" s="426"/>
      <c r="AX252" s="426"/>
      <c r="AY252" s="426"/>
      <c r="AZ252" s="426"/>
      <c r="BA252" s="426"/>
      <c r="BB252" s="426"/>
      <c r="BC252" s="426"/>
      <c r="BD252" s="426"/>
      <c r="BE252" s="426"/>
      <c r="BF252" s="426"/>
      <c r="BG252" s="426"/>
      <c r="BH252" s="426"/>
      <c r="BI252" s="426"/>
      <c r="BJ252" s="426"/>
      <c r="BK252" s="426"/>
      <c r="BL252" s="426"/>
      <c r="BM252" s="426"/>
      <c r="BN252" s="426"/>
      <c r="BO252" s="426"/>
      <c r="BP252" s="426"/>
      <c r="BQ252" s="426"/>
      <c r="BR252" s="426"/>
    </row>
    <row r="253" spans="2:71" ht="6.75" customHeight="1">
      <c r="C253" s="351"/>
      <c r="D253" s="351"/>
      <c r="E253" s="351"/>
      <c r="F253" s="351"/>
      <c r="G253" s="351"/>
      <c r="H253" s="351"/>
      <c r="I253" s="351"/>
      <c r="J253" s="351"/>
      <c r="K253" s="351"/>
      <c r="L253" s="351"/>
      <c r="M253" s="351"/>
      <c r="N253" s="351"/>
      <c r="O253" s="351"/>
      <c r="P253" s="351"/>
      <c r="Q253" s="351"/>
      <c r="R253" s="351"/>
      <c r="S253" s="351"/>
      <c r="T253" s="351"/>
      <c r="U253" s="351"/>
      <c r="V253" s="351"/>
      <c r="W253" s="351"/>
      <c r="X253" s="351"/>
      <c r="Y253" s="351"/>
      <c r="Z253" s="351"/>
      <c r="AA253" s="351"/>
      <c r="AB253" s="351"/>
      <c r="AC253" s="351"/>
      <c r="AD253" s="351"/>
      <c r="AE253" s="351"/>
      <c r="AF253" s="351"/>
      <c r="AG253" s="351"/>
      <c r="AH253" s="351"/>
      <c r="AI253" s="351"/>
      <c r="AJ253" s="351"/>
      <c r="AK253" s="351"/>
      <c r="AL253" s="351"/>
      <c r="AM253" s="351"/>
      <c r="AN253" s="351"/>
      <c r="AO253" s="351"/>
      <c r="AP253" s="351"/>
      <c r="AQ253" s="351"/>
      <c r="AR253" s="351"/>
      <c r="AS253" s="351"/>
      <c r="AT253" s="351"/>
      <c r="AU253" s="351"/>
      <c r="AV253" s="351"/>
      <c r="AW253" s="351"/>
      <c r="AX253" s="351"/>
      <c r="AY253" s="351"/>
      <c r="AZ253" s="351"/>
      <c r="BA253" s="351"/>
    </row>
    <row r="254" spans="2:71" ht="6" customHeight="1">
      <c r="C254" s="770" t="s">
        <v>340</v>
      </c>
      <c r="D254" s="771"/>
      <c r="E254" s="771"/>
      <c r="F254" s="771"/>
      <c r="G254" s="771"/>
      <c r="H254" s="771"/>
      <c r="I254" s="771"/>
      <c r="J254" s="771"/>
      <c r="K254" s="771"/>
      <c r="L254" s="771"/>
      <c r="M254" s="771"/>
      <c r="N254" s="771"/>
      <c r="O254" s="771"/>
      <c r="P254" s="771"/>
      <c r="Q254" s="771"/>
      <c r="R254" s="771"/>
      <c r="S254" s="771"/>
      <c r="T254" s="771"/>
      <c r="U254" s="771"/>
      <c r="V254" s="771"/>
      <c r="W254" s="771"/>
      <c r="X254" s="771"/>
      <c r="Y254" s="771"/>
      <c r="Z254" s="771"/>
      <c r="AA254" s="771"/>
      <c r="AB254" s="771"/>
      <c r="AC254" s="771"/>
      <c r="AD254" s="771"/>
      <c r="AE254" s="771"/>
      <c r="AF254" s="771"/>
      <c r="AG254" s="771"/>
      <c r="AH254" s="771"/>
      <c r="AI254" s="771"/>
      <c r="AJ254" s="771"/>
      <c r="AK254" s="771"/>
      <c r="AL254" s="771"/>
      <c r="AM254" s="771"/>
      <c r="AN254" s="771"/>
      <c r="AO254" s="771"/>
      <c r="AP254" s="771"/>
      <c r="AQ254" s="771"/>
      <c r="AR254" s="771"/>
      <c r="AS254" s="771"/>
      <c r="AT254" s="771"/>
      <c r="AU254" s="771"/>
      <c r="AV254" s="771"/>
      <c r="AW254" s="771"/>
      <c r="AX254" s="771"/>
      <c r="AY254" s="771"/>
      <c r="AZ254" s="771"/>
      <c r="BA254" s="771"/>
      <c r="BB254" s="771"/>
      <c r="BC254" s="771"/>
      <c r="BD254" s="771"/>
      <c r="BE254" s="771"/>
      <c r="BF254" s="771"/>
      <c r="BG254" s="771"/>
      <c r="BH254" s="771"/>
      <c r="BI254" s="771"/>
      <c r="BJ254" s="771"/>
      <c r="BK254" s="771"/>
      <c r="BL254" s="771"/>
      <c r="BM254" s="771"/>
      <c r="BN254" s="771"/>
      <c r="BO254" s="771"/>
      <c r="BP254" s="771"/>
      <c r="BQ254" s="772"/>
    </row>
    <row r="255" spans="2:71" ht="6.75" customHeight="1">
      <c r="C255" s="773"/>
      <c r="D255" s="774"/>
      <c r="E255" s="774"/>
      <c r="F255" s="774"/>
      <c r="G255" s="774"/>
      <c r="H255" s="774"/>
      <c r="I255" s="774"/>
      <c r="J255" s="774"/>
      <c r="K255" s="774"/>
      <c r="L255" s="774"/>
      <c r="M255" s="774"/>
      <c r="N255" s="774"/>
      <c r="O255" s="774"/>
      <c r="P255" s="774"/>
      <c r="Q255" s="774"/>
      <c r="R255" s="774"/>
      <c r="S255" s="774"/>
      <c r="T255" s="774"/>
      <c r="U255" s="774"/>
      <c r="V255" s="774"/>
      <c r="W255" s="774"/>
      <c r="X255" s="774"/>
      <c r="Y255" s="774"/>
      <c r="Z255" s="774"/>
      <c r="AA255" s="774"/>
      <c r="AB255" s="774"/>
      <c r="AC255" s="774"/>
      <c r="AD255" s="774"/>
      <c r="AE255" s="774"/>
      <c r="AF255" s="774"/>
      <c r="AG255" s="774"/>
      <c r="AH255" s="774"/>
      <c r="AI255" s="774"/>
      <c r="AJ255" s="774"/>
      <c r="AK255" s="774"/>
      <c r="AL255" s="774"/>
      <c r="AM255" s="774"/>
      <c r="AN255" s="774"/>
      <c r="AO255" s="774"/>
      <c r="AP255" s="774"/>
      <c r="AQ255" s="774"/>
      <c r="AR255" s="774"/>
      <c r="AS255" s="774"/>
      <c r="AT255" s="774"/>
      <c r="AU255" s="774"/>
      <c r="AV255" s="774"/>
      <c r="AW255" s="774"/>
      <c r="AX255" s="774"/>
      <c r="AY255" s="774"/>
      <c r="AZ255" s="774"/>
      <c r="BA255" s="774"/>
      <c r="BB255" s="774"/>
      <c r="BC255" s="774"/>
      <c r="BD255" s="774"/>
      <c r="BE255" s="774"/>
      <c r="BF255" s="774"/>
      <c r="BG255" s="774"/>
      <c r="BH255" s="774"/>
      <c r="BI255" s="774"/>
      <c r="BJ255" s="774"/>
      <c r="BK255" s="774"/>
      <c r="BL255" s="774"/>
      <c r="BM255" s="774"/>
      <c r="BN255" s="774"/>
      <c r="BO255" s="774"/>
      <c r="BP255" s="774"/>
      <c r="BQ255" s="775"/>
    </row>
    <row r="256" spans="2:71" ht="6.75" customHeight="1">
      <c r="C256" s="773"/>
      <c r="D256" s="774"/>
      <c r="E256" s="774"/>
      <c r="F256" s="774"/>
      <c r="G256" s="774"/>
      <c r="H256" s="774"/>
      <c r="I256" s="774"/>
      <c r="J256" s="774"/>
      <c r="K256" s="774"/>
      <c r="L256" s="774"/>
      <c r="M256" s="774"/>
      <c r="N256" s="774"/>
      <c r="O256" s="774"/>
      <c r="P256" s="774"/>
      <c r="Q256" s="774"/>
      <c r="R256" s="774"/>
      <c r="S256" s="774"/>
      <c r="T256" s="774"/>
      <c r="U256" s="774"/>
      <c r="V256" s="774"/>
      <c r="W256" s="774"/>
      <c r="X256" s="774"/>
      <c r="Y256" s="774"/>
      <c r="Z256" s="774"/>
      <c r="AA256" s="774"/>
      <c r="AB256" s="774"/>
      <c r="AC256" s="774"/>
      <c r="AD256" s="774"/>
      <c r="AE256" s="774"/>
      <c r="AF256" s="774"/>
      <c r="AG256" s="774"/>
      <c r="AH256" s="774"/>
      <c r="AI256" s="774"/>
      <c r="AJ256" s="774"/>
      <c r="AK256" s="774"/>
      <c r="AL256" s="774"/>
      <c r="AM256" s="774"/>
      <c r="AN256" s="774"/>
      <c r="AO256" s="774"/>
      <c r="AP256" s="774"/>
      <c r="AQ256" s="774"/>
      <c r="AR256" s="774"/>
      <c r="AS256" s="774"/>
      <c r="AT256" s="774"/>
      <c r="AU256" s="774"/>
      <c r="AV256" s="774"/>
      <c r="AW256" s="774"/>
      <c r="AX256" s="774"/>
      <c r="AY256" s="774"/>
      <c r="AZ256" s="774"/>
      <c r="BA256" s="774"/>
      <c r="BB256" s="774"/>
      <c r="BC256" s="774"/>
      <c r="BD256" s="774"/>
      <c r="BE256" s="774"/>
      <c r="BF256" s="774"/>
      <c r="BG256" s="774"/>
      <c r="BH256" s="774"/>
      <c r="BI256" s="774"/>
      <c r="BJ256" s="774"/>
      <c r="BK256" s="774"/>
      <c r="BL256" s="774"/>
      <c r="BM256" s="774"/>
      <c r="BN256" s="774"/>
      <c r="BO256" s="774"/>
      <c r="BP256" s="774"/>
      <c r="BQ256" s="775"/>
    </row>
    <row r="257" spans="3:71" ht="6.75" customHeight="1">
      <c r="C257" s="773"/>
      <c r="D257" s="774"/>
      <c r="E257" s="774"/>
      <c r="F257" s="774"/>
      <c r="G257" s="774"/>
      <c r="H257" s="774"/>
      <c r="I257" s="774"/>
      <c r="J257" s="774"/>
      <c r="K257" s="774"/>
      <c r="L257" s="774"/>
      <c r="M257" s="774"/>
      <c r="N257" s="774"/>
      <c r="O257" s="774"/>
      <c r="P257" s="774"/>
      <c r="Q257" s="774"/>
      <c r="R257" s="774"/>
      <c r="S257" s="774"/>
      <c r="T257" s="774"/>
      <c r="U257" s="774"/>
      <c r="V257" s="774"/>
      <c r="W257" s="774"/>
      <c r="X257" s="774"/>
      <c r="Y257" s="774"/>
      <c r="Z257" s="774"/>
      <c r="AA257" s="774"/>
      <c r="AB257" s="774"/>
      <c r="AC257" s="774"/>
      <c r="AD257" s="774"/>
      <c r="AE257" s="774"/>
      <c r="AF257" s="774"/>
      <c r="AG257" s="774"/>
      <c r="AH257" s="774"/>
      <c r="AI257" s="774"/>
      <c r="AJ257" s="774"/>
      <c r="AK257" s="774"/>
      <c r="AL257" s="774"/>
      <c r="AM257" s="774"/>
      <c r="AN257" s="774"/>
      <c r="AO257" s="774"/>
      <c r="AP257" s="774"/>
      <c r="AQ257" s="774"/>
      <c r="AR257" s="774"/>
      <c r="AS257" s="774"/>
      <c r="AT257" s="774"/>
      <c r="AU257" s="774"/>
      <c r="AV257" s="774"/>
      <c r="AW257" s="774"/>
      <c r="AX257" s="774"/>
      <c r="AY257" s="774"/>
      <c r="AZ257" s="774"/>
      <c r="BA257" s="774"/>
      <c r="BB257" s="774"/>
      <c r="BC257" s="774"/>
      <c r="BD257" s="774"/>
      <c r="BE257" s="774"/>
      <c r="BF257" s="774"/>
      <c r="BG257" s="774"/>
      <c r="BH257" s="774"/>
      <c r="BI257" s="774"/>
      <c r="BJ257" s="774"/>
      <c r="BK257" s="774"/>
      <c r="BL257" s="774"/>
      <c r="BM257" s="774"/>
      <c r="BN257" s="774"/>
      <c r="BO257" s="774"/>
      <c r="BP257" s="774"/>
      <c r="BQ257" s="775"/>
    </row>
    <row r="258" spans="3:71" ht="6.75" customHeight="1">
      <c r="C258" s="773"/>
      <c r="D258" s="774"/>
      <c r="E258" s="774"/>
      <c r="F258" s="774"/>
      <c r="G258" s="774"/>
      <c r="H258" s="774"/>
      <c r="I258" s="774"/>
      <c r="J258" s="774"/>
      <c r="K258" s="774"/>
      <c r="L258" s="774"/>
      <c r="M258" s="774"/>
      <c r="N258" s="774"/>
      <c r="O258" s="774"/>
      <c r="P258" s="774"/>
      <c r="Q258" s="774"/>
      <c r="R258" s="774"/>
      <c r="S258" s="774"/>
      <c r="T258" s="774"/>
      <c r="U258" s="774"/>
      <c r="V258" s="774"/>
      <c r="W258" s="774"/>
      <c r="X258" s="774"/>
      <c r="Y258" s="774"/>
      <c r="Z258" s="774"/>
      <c r="AA258" s="774"/>
      <c r="AB258" s="774"/>
      <c r="AC258" s="774"/>
      <c r="AD258" s="774"/>
      <c r="AE258" s="774"/>
      <c r="AF258" s="774"/>
      <c r="AG258" s="774"/>
      <c r="AH258" s="774"/>
      <c r="AI258" s="774"/>
      <c r="AJ258" s="774"/>
      <c r="AK258" s="774"/>
      <c r="AL258" s="774"/>
      <c r="AM258" s="774"/>
      <c r="AN258" s="774"/>
      <c r="AO258" s="774"/>
      <c r="AP258" s="774"/>
      <c r="AQ258" s="774"/>
      <c r="AR258" s="774"/>
      <c r="AS258" s="774"/>
      <c r="AT258" s="774"/>
      <c r="AU258" s="774"/>
      <c r="AV258" s="774"/>
      <c r="AW258" s="774"/>
      <c r="AX258" s="774"/>
      <c r="AY258" s="774"/>
      <c r="AZ258" s="774"/>
      <c r="BA258" s="774"/>
      <c r="BB258" s="774"/>
      <c r="BC258" s="774"/>
      <c r="BD258" s="774"/>
      <c r="BE258" s="774"/>
      <c r="BF258" s="774"/>
      <c r="BG258" s="774"/>
      <c r="BH258" s="774"/>
      <c r="BI258" s="774"/>
      <c r="BJ258" s="774"/>
      <c r="BK258" s="774"/>
      <c r="BL258" s="774"/>
      <c r="BM258" s="774"/>
      <c r="BN258" s="774"/>
      <c r="BO258" s="774"/>
      <c r="BP258" s="774"/>
      <c r="BQ258" s="775"/>
    </row>
    <row r="259" spans="3:71" ht="6.75" customHeight="1">
      <c r="C259" s="773"/>
      <c r="D259" s="774"/>
      <c r="E259" s="774"/>
      <c r="F259" s="774"/>
      <c r="G259" s="774"/>
      <c r="H259" s="774"/>
      <c r="I259" s="774"/>
      <c r="J259" s="774"/>
      <c r="K259" s="774"/>
      <c r="L259" s="774"/>
      <c r="M259" s="774"/>
      <c r="N259" s="774"/>
      <c r="O259" s="774"/>
      <c r="P259" s="774"/>
      <c r="Q259" s="774"/>
      <c r="R259" s="774"/>
      <c r="S259" s="774"/>
      <c r="T259" s="774"/>
      <c r="U259" s="774"/>
      <c r="V259" s="774"/>
      <c r="W259" s="774"/>
      <c r="X259" s="774"/>
      <c r="Y259" s="774"/>
      <c r="Z259" s="774"/>
      <c r="AA259" s="774"/>
      <c r="AB259" s="774"/>
      <c r="AC259" s="774"/>
      <c r="AD259" s="774"/>
      <c r="AE259" s="774"/>
      <c r="AF259" s="774"/>
      <c r="AG259" s="774"/>
      <c r="AH259" s="774"/>
      <c r="AI259" s="774"/>
      <c r="AJ259" s="774"/>
      <c r="AK259" s="774"/>
      <c r="AL259" s="774"/>
      <c r="AM259" s="774"/>
      <c r="AN259" s="774"/>
      <c r="AO259" s="774"/>
      <c r="AP259" s="774"/>
      <c r="AQ259" s="774"/>
      <c r="AR259" s="774"/>
      <c r="AS259" s="774"/>
      <c r="AT259" s="774"/>
      <c r="AU259" s="774"/>
      <c r="AV259" s="774"/>
      <c r="AW259" s="774"/>
      <c r="AX259" s="774"/>
      <c r="AY259" s="774"/>
      <c r="AZ259" s="774"/>
      <c r="BA259" s="774"/>
      <c r="BB259" s="774"/>
      <c r="BC259" s="774"/>
      <c r="BD259" s="774"/>
      <c r="BE259" s="774"/>
      <c r="BF259" s="774"/>
      <c r="BG259" s="774"/>
      <c r="BH259" s="774"/>
      <c r="BI259" s="774"/>
      <c r="BJ259" s="774"/>
      <c r="BK259" s="774"/>
      <c r="BL259" s="774"/>
      <c r="BM259" s="774"/>
      <c r="BN259" s="774"/>
      <c r="BO259" s="774"/>
      <c r="BP259" s="774"/>
      <c r="BQ259" s="775"/>
    </row>
    <row r="260" spans="3:71" ht="6.75" customHeight="1">
      <c r="C260" s="773"/>
      <c r="D260" s="774"/>
      <c r="E260" s="774"/>
      <c r="F260" s="774"/>
      <c r="G260" s="774"/>
      <c r="H260" s="774"/>
      <c r="I260" s="774"/>
      <c r="J260" s="774"/>
      <c r="K260" s="774"/>
      <c r="L260" s="774"/>
      <c r="M260" s="774"/>
      <c r="N260" s="774"/>
      <c r="O260" s="774"/>
      <c r="P260" s="774"/>
      <c r="Q260" s="774"/>
      <c r="R260" s="774"/>
      <c r="S260" s="774"/>
      <c r="T260" s="774"/>
      <c r="U260" s="774"/>
      <c r="V260" s="774"/>
      <c r="W260" s="774"/>
      <c r="X260" s="774"/>
      <c r="Y260" s="774"/>
      <c r="Z260" s="774"/>
      <c r="AA260" s="774"/>
      <c r="AB260" s="774"/>
      <c r="AC260" s="774"/>
      <c r="AD260" s="774"/>
      <c r="AE260" s="774"/>
      <c r="AF260" s="774"/>
      <c r="AG260" s="774"/>
      <c r="AH260" s="774"/>
      <c r="AI260" s="774"/>
      <c r="AJ260" s="774"/>
      <c r="AK260" s="774"/>
      <c r="AL260" s="774"/>
      <c r="AM260" s="774"/>
      <c r="AN260" s="774"/>
      <c r="AO260" s="774"/>
      <c r="AP260" s="774"/>
      <c r="AQ260" s="774"/>
      <c r="AR260" s="774"/>
      <c r="AS260" s="774"/>
      <c r="AT260" s="774"/>
      <c r="AU260" s="774"/>
      <c r="AV260" s="774"/>
      <c r="AW260" s="774"/>
      <c r="AX260" s="774"/>
      <c r="AY260" s="774"/>
      <c r="AZ260" s="774"/>
      <c r="BA260" s="774"/>
      <c r="BB260" s="774"/>
      <c r="BC260" s="774"/>
      <c r="BD260" s="774"/>
      <c r="BE260" s="774"/>
      <c r="BF260" s="774"/>
      <c r="BG260" s="774"/>
      <c r="BH260" s="774"/>
      <c r="BI260" s="774"/>
      <c r="BJ260" s="774"/>
      <c r="BK260" s="774"/>
      <c r="BL260" s="774"/>
      <c r="BM260" s="774"/>
      <c r="BN260" s="774"/>
      <c r="BO260" s="774"/>
      <c r="BP260" s="774"/>
      <c r="BQ260" s="775"/>
    </row>
    <row r="261" spans="3:71" ht="2.25" customHeight="1">
      <c r="C261" s="773"/>
      <c r="D261" s="774"/>
      <c r="E261" s="774"/>
      <c r="F261" s="774"/>
      <c r="G261" s="774"/>
      <c r="H261" s="774"/>
      <c r="I261" s="774"/>
      <c r="J261" s="774"/>
      <c r="K261" s="774"/>
      <c r="L261" s="774"/>
      <c r="M261" s="774"/>
      <c r="N261" s="774"/>
      <c r="O261" s="774"/>
      <c r="P261" s="774"/>
      <c r="Q261" s="774"/>
      <c r="R261" s="774"/>
      <c r="S261" s="774"/>
      <c r="T261" s="774"/>
      <c r="U261" s="774"/>
      <c r="V261" s="774"/>
      <c r="W261" s="774"/>
      <c r="X261" s="774"/>
      <c r="Y261" s="774"/>
      <c r="Z261" s="774"/>
      <c r="AA261" s="774"/>
      <c r="AB261" s="774"/>
      <c r="AC261" s="774"/>
      <c r="AD261" s="774"/>
      <c r="AE261" s="774"/>
      <c r="AF261" s="774"/>
      <c r="AG261" s="774"/>
      <c r="AH261" s="774"/>
      <c r="AI261" s="774"/>
      <c r="AJ261" s="774"/>
      <c r="AK261" s="774"/>
      <c r="AL261" s="774"/>
      <c r="AM261" s="774"/>
      <c r="AN261" s="774"/>
      <c r="AO261" s="774"/>
      <c r="AP261" s="774"/>
      <c r="AQ261" s="774"/>
      <c r="AR261" s="774"/>
      <c r="AS261" s="774"/>
      <c r="AT261" s="774"/>
      <c r="AU261" s="774"/>
      <c r="AV261" s="774"/>
      <c r="AW261" s="774"/>
      <c r="AX261" s="774"/>
      <c r="AY261" s="774"/>
      <c r="AZ261" s="774"/>
      <c r="BA261" s="774"/>
      <c r="BB261" s="774"/>
      <c r="BC261" s="774"/>
      <c r="BD261" s="774"/>
      <c r="BE261" s="774"/>
      <c r="BF261" s="774"/>
      <c r="BG261" s="774"/>
      <c r="BH261" s="774"/>
      <c r="BI261" s="774"/>
      <c r="BJ261" s="774"/>
      <c r="BK261" s="774"/>
      <c r="BL261" s="774"/>
      <c r="BM261" s="774"/>
      <c r="BN261" s="774"/>
      <c r="BO261" s="774"/>
      <c r="BP261" s="774"/>
      <c r="BQ261" s="775"/>
    </row>
    <row r="262" spans="3:71" ht="6.75" customHeight="1">
      <c r="C262" s="776"/>
      <c r="D262" s="777"/>
      <c r="E262" s="777"/>
      <c r="F262" s="777"/>
      <c r="G262" s="777"/>
      <c r="H262" s="777"/>
      <c r="I262" s="777"/>
      <c r="J262" s="777"/>
      <c r="K262" s="777"/>
      <c r="L262" s="777"/>
      <c r="M262" s="777"/>
      <c r="N262" s="777"/>
      <c r="O262" s="777"/>
      <c r="P262" s="777"/>
      <c r="Q262" s="777"/>
      <c r="R262" s="777"/>
      <c r="S262" s="777"/>
      <c r="T262" s="777"/>
      <c r="U262" s="777"/>
      <c r="V262" s="777"/>
      <c r="W262" s="777"/>
      <c r="X262" s="777"/>
      <c r="Y262" s="777"/>
      <c r="Z262" s="777"/>
      <c r="AA262" s="777"/>
      <c r="AB262" s="777"/>
      <c r="AC262" s="777"/>
      <c r="AD262" s="777"/>
      <c r="AE262" s="777"/>
      <c r="AF262" s="777"/>
      <c r="AG262" s="777"/>
      <c r="AH262" s="777"/>
      <c r="AI262" s="777"/>
      <c r="AJ262" s="777"/>
      <c r="AK262" s="777"/>
      <c r="AL262" s="777"/>
      <c r="AM262" s="777"/>
      <c r="AN262" s="777"/>
      <c r="AO262" s="777"/>
      <c r="AP262" s="777"/>
      <c r="AQ262" s="777"/>
      <c r="AR262" s="777"/>
      <c r="AS262" s="777"/>
      <c r="AT262" s="777"/>
      <c r="AU262" s="777"/>
      <c r="AV262" s="777"/>
      <c r="AW262" s="777"/>
      <c r="AX262" s="777"/>
      <c r="AY262" s="777"/>
      <c r="AZ262" s="777"/>
      <c r="BA262" s="777"/>
      <c r="BB262" s="777"/>
      <c r="BC262" s="777"/>
      <c r="BD262" s="777"/>
      <c r="BE262" s="777"/>
      <c r="BF262" s="777"/>
      <c r="BG262" s="777"/>
      <c r="BH262" s="777"/>
      <c r="BI262" s="777"/>
      <c r="BJ262" s="777"/>
      <c r="BK262" s="777"/>
      <c r="BL262" s="777"/>
      <c r="BM262" s="777"/>
      <c r="BN262" s="777"/>
      <c r="BO262" s="777"/>
      <c r="BP262" s="777"/>
      <c r="BQ262" s="778"/>
    </row>
    <row r="263" spans="3:71" ht="6.75" customHeight="1">
      <c r="C263" s="351"/>
      <c r="D263" s="351"/>
      <c r="E263" s="351"/>
      <c r="F263" s="351"/>
      <c r="G263" s="351"/>
      <c r="H263" s="351"/>
      <c r="I263" s="351"/>
      <c r="J263" s="351"/>
      <c r="K263" s="351"/>
      <c r="L263" s="351"/>
      <c r="M263" s="351"/>
      <c r="N263" s="351"/>
      <c r="O263" s="351"/>
      <c r="P263" s="351"/>
      <c r="Q263" s="351"/>
      <c r="R263" s="351"/>
      <c r="S263" s="351"/>
      <c r="T263" s="351"/>
      <c r="U263" s="351"/>
      <c r="V263" s="351"/>
      <c r="W263" s="351"/>
      <c r="X263" s="351"/>
      <c r="Y263" s="351"/>
      <c r="Z263" s="351"/>
      <c r="AA263" s="351"/>
      <c r="AB263" s="351"/>
      <c r="AC263" s="351"/>
      <c r="AD263" s="351"/>
      <c r="AE263" s="351"/>
      <c r="AF263" s="351"/>
      <c r="AG263" s="351"/>
      <c r="AH263" s="351"/>
      <c r="AI263" s="351"/>
      <c r="AJ263" s="351"/>
      <c r="AK263" s="351"/>
      <c r="AL263" s="351"/>
      <c r="AM263" s="351"/>
      <c r="AN263" s="351"/>
      <c r="AO263" s="351"/>
      <c r="AP263" s="351"/>
      <c r="AQ263" s="351"/>
      <c r="AR263" s="351"/>
      <c r="AS263" s="351"/>
      <c r="AT263" s="351"/>
      <c r="AU263" s="351"/>
      <c r="AV263" s="351"/>
      <c r="AW263" s="351"/>
      <c r="AX263" s="351"/>
      <c r="AY263" s="351"/>
      <c r="AZ263" s="351"/>
      <c r="BA263" s="351"/>
    </row>
    <row r="264" spans="3:71" ht="6.75" customHeight="1">
      <c r="C264" s="767" t="s">
        <v>258</v>
      </c>
      <c r="D264" s="767"/>
      <c r="E264" s="767"/>
      <c r="F264" s="767"/>
      <c r="G264" s="767"/>
      <c r="H264" s="767"/>
      <c r="I264" s="767"/>
      <c r="J264" s="767"/>
      <c r="K264" s="767"/>
      <c r="L264" s="767"/>
      <c r="M264" s="767"/>
      <c r="N264" s="767"/>
      <c r="O264" s="767"/>
      <c r="P264" s="767"/>
      <c r="Q264" s="767"/>
      <c r="R264" s="767"/>
      <c r="S264" s="767"/>
      <c r="T264" s="767"/>
      <c r="U264" s="767"/>
      <c r="V264" s="767"/>
      <c r="W264" s="767"/>
      <c r="X264" s="767"/>
      <c r="Y264" s="767"/>
      <c r="Z264" s="767"/>
      <c r="AA264" s="767"/>
      <c r="AB264" s="767"/>
      <c r="AC264" s="767"/>
      <c r="AD264" s="767"/>
      <c r="AE264" s="767"/>
      <c r="AF264" s="767"/>
      <c r="AG264" s="851">
        <f>+'INFO CLIENTE'!B14</f>
        <v>0</v>
      </c>
      <c r="AH264" s="851"/>
      <c r="AI264" s="851"/>
      <c r="AJ264" s="851"/>
      <c r="AK264" s="851"/>
      <c r="AL264" s="851"/>
      <c r="AM264" s="851"/>
      <c r="AN264" s="851"/>
      <c r="AO264" s="851"/>
      <c r="AP264" s="851"/>
      <c r="AQ264" s="851"/>
      <c r="AR264" s="851"/>
      <c r="AS264" s="851"/>
      <c r="AT264" s="851"/>
      <c r="AU264" s="851"/>
      <c r="AV264" s="851"/>
      <c r="AW264" s="851"/>
      <c r="AX264" s="851"/>
      <c r="AY264" s="851"/>
      <c r="AZ264" s="851"/>
      <c r="BA264" s="851"/>
      <c r="BB264" s="851"/>
      <c r="BC264" s="851"/>
      <c r="BD264" s="851"/>
      <c r="BE264" s="851"/>
      <c r="BF264" s="851"/>
      <c r="BG264" s="851"/>
      <c r="BH264" s="851"/>
      <c r="BI264" s="851"/>
      <c r="BJ264" s="851"/>
      <c r="BK264" s="851"/>
      <c r="BL264" s="851"/>
      <c r="BM264" s="851"/>
      <c r="BN264" s="851"/>
      <c r="BO264" s="851"/>
      <c r="BP264" s="851"/>
      <c r="BQ264" s="851"/>
      <c r="BR264" s="851"/>
      <c r="BS264" s="851"/>
    </row>
    <row r="265" spans="3:71" ht="6.75" customHeight="1">
      <c r="C265" s="767"/>
      <c r="D265" s="767"/>
      <c r="E265" s="767"/>
      <c r="F265" s="767"/>
      <c r="G265" s="767"/>
      <c r="H265" s="767"/>
      <c r="I265" s="767"/>
      <c r="J265" s="767"/>
      <c r="K265" s="767"/>
      <c r="L265" s="767"/>
      <c r="M265" s="767"/>
      <c r="N265" s="767"/>
      <c r="O265" s="767"/>
      <c r="P265" s="767"/>
      <c r="Q265" s="767"/>
      <c r="R265" s="767"/>
      <c r="S265" s="767"/>
      <c r="T265" s="767"/>
      <c r="U265" s="767"/>
      <c r="V265" s="767"/>
      <c r="W265" s="767"/>
      <c r="X265" s="767"/>
      <c r="Y265" s="767"/>
      <c r="Z265" s="767"/>
      <c r="AA265" s="767"/>
      <c r="AB265" s="767"/>
      <c r="AC265" s="767"/>
      <c r="AD265" s="767"/>
      <c r="AE265" s="767"/>
      <c r="AF265" s="767"/>
      <c r="AG265" s="852"/>
      <c r="AH265" s="852"/>
      <c r="AI265" s="852"/>
      <c r="AJ265" s="852"/>
      <c r="AK265" s="852"/>
      <c r="AL265" s="852"/>
      <c r="AM265" s="852"/>
      <c r="AN265" s="852"/>
      <c r="AO265" s="852"/>
      <c r="AP265" s="852"/>
      <c r="AQ265" s="852"/>
      <c r="AR265" s="852"/>
      <c r="AS265" s="852"/>
      <c r="AT265" s="852"/>
      <c r="AU265" s="852"/>
      <c r="AV265" s="852"/>
      <c r="AW265" s="852"/>
      <c r="AX265" s="852"/>
      <c r="AY265" s="852"/>
      <c r="AZ265" s="852"/>
      <c r="BA265" s="852"/>
      <c r="BB265" s="852"/>
      <c r="BC265" s="852"/>
      <c r="BD265" s="852"/>
      <c r="BE265" s="852"/>
      <c r="BF265" s="852"/>
      <c r="BG265" s="852"/>
      <c r="BH265" s="852"/>
      <c r="BI265" s="852"/>
      <c r="BJ265" s="852"/>
      <c r="BK265" s="852"/>
      <c r="BL265" s="852"/>
      <c r="BM265" s="852"/>
      <c r="BN265" s="852"/>
      <c r="BO265" s="852"/>
      <c r="BP265" s="852"/>
      <c r="BQ265" s="852"/>
      <c r="BR265" s="852"/>
      <c r="BS265" s="852"/>
    </row>
    <row r="266" spans="3:71" ht="6.75" customHeight="1">
      <c r="C266" s="351"/>
      <c r="D266" s="351"/>
      <c r="E266" s="351"/>
      <c r="F266" s="351"/>
      <c r="G266" s="351"/>
      <c r="H266" s="351"/>
      <c r="I266" s="351"/>
      <c r="J266" s="351"/>
      <c r="K266" s="351"/>
      <c r="L266" s="351"/>
      <c r="M266" s="351"/>
      <c r="N266" s="351"/>
      <c r="O266" s="351"/>
      <c r="P266" s="351"/>
      <c r="Q266" s="351"/>
      <c r="R266" s="351"/>
      <c r="S266" s="351"/>
      <c r="T266" s="351"/>
      <c r="U266" s="351"/>
      <c r="V266" s="351"/>
      <c r="W266" s="351"/>
      <c r="X266" s="351"/>
      <c r="Y266" s="351"/>
      <c r="Z266" s="351"/>
      <c r="AA266" s="351"/>
      <c r="AB266" s="351"/>
      <c r="AC266" s="351"/>
      <c r="AD266" s="351"/>
      <c r="AE266" s="351"/>
      <c r="AF266" s="351"/>
      <c r="AG266" s="351"/>
      <c r="AH266" s="351"/>
      <c r="AI266" s="351"/>
      <c r="AJ266" s="351"/>
      <c r="AK266" s="351"/>
      <c r="AL266" s="351"/>
      <c r="AM266" s="351"/>
      <c r="AN266" s="351"/>
      <c r="AO266" s="351"/>
      <c r="AP266" s="351"/>
      <c r="AQ266" s="351"/>
      <c r="AR266" s="351"/>
      <c r="AS266" s="351"/>
      <c r="AT266" s="351"/>
      <c r="AU266" s="351"/>
      <c r="AV266" s="351"/>
      <c r="AW266" s="351"/>
      <c r="AX266" s="351"/>
      <c r="AY266" s="351"/>
      <c r="AZ266" s="351"/>
      <c r="BA266" s="351"/>
      <c r="BB266" s="351"/>
      <c r="BC266" s="351"/>
      <c r="BD266" s="351"/>
      <c r="BE266" s="351"/>
      <c r="BF266" s="351"/>
      <c r="BG266" s="351"/>
      <c r="BH266" s="351"/>
      <c r="BI266" s="351"/>
      <c r="BJ266" s="351"/>
      <c r="BK266" s="351"/>
      <c r="BL266" s="351"/>
      <c r="BM266" s="351"/>
      <c r="BN266" s="351"/>
      <c r="BO266" s="351"/>
      <c r="BP266" s="351"/>
      <c r="BQ266" s="351"/>
      <c r="BR266" s="351"/>
      <c r="BS266" s="351"/>
    </row>
    <row r="267" spans="3:71" ht="6.75" customHeight="1">
      <c r="C267" s="351"/>
      <c r="D267" s="351"/>
      <c r="E267" s="351"/>
      <c r="F267" s="351"/>
      <c r="G267" s="351"/>
      <c r="H267" s="351"/>
      <c r="I267" s="351"/>
      <c r="J267" s="351"/>
      <c r="K267" s="351"/>
      <c r="L267" s="351"/>
      <c r="M267" s="351"/>
      <c r="N267" s="351"/>
      <c r="O267" s="351"/>
      <c r="P267" s="351"/>
      <c r="Q267" s="351"/>
      <c r="R267" s="351"/>
      <c r="S267" s="351"/>
      <c r="T267" s="351"/>
      <c r="U267" s="351"/>
      <c r="V267" s="351"/>
      <c r="W267" s="351"/>
      <c r="X267" s="351"/>
      <c r="Y267" s="351"/>
      <c r="Z267" s="351"/>
      <c r="AA267" s="351"/>
      <c r="AB267" s="351"/>
      <c r="AC267" s="351"/>
      <c r="AD267" s="351"/>
      <c r="AE267" s="351"/>
      <c r="AF267" s="351"/>
      <c r="AG267" s="351"/>
      <c r="AH267" s="351"/>
      <c r="AI267" s="351"/>
      <c r="AJ267" s="351"/>
      <c r="AK267" s="351"/>
      <c r="AL267" s="351"/>
      <c r="AM267" s="351"/>
      <c r="AN267" s="351"/>
      <c r="AO267" s="351"/>
      <c r="AP267" s="351"/>
      <c r="AQ267" s="351"/>
      <c r="AR267" s="351"/>
      <c r="AS267" s="351"/>
      <c r="AT267" s="351"/>
      <c r="AU267" s="351"/>
      <c r="AV267" s="351"/>
      <c r="AW267" s="351"/>
      <c r="AX267" s="351"/>
      <c r="AY267" s="351"/>
      <c r="AZ267" s="351"/>
      <c r="BA267" s="351"/>
      <c r="BB267" s="351"/>
      <c r="BC267" s="351"/>
      <c r="BD267" s="351"/>
      <c r="BE267" s="351"/>
      <c r="BF267" s="351"/>
      <c r="BG267" s="351"/>
      <c r="BH267" s="351"/>
      <c r="BI267" s="351"/>
      <c r="BJ267" s="351"/>
      <c r="BK267" s="351"/>
      <c r="BL267" s="351"/>
      <c r="BM267" s="351"/>
      <c r="BN267" s="351"/>
      <c r="BO267" s="351"/>
      <c r="BP267" s="351"/>
      <c r="BQ267" s="351"/>
      <c r="BR267" s="351"/>
      <c r="BS267" s="351"/>
    </row>
    <row r="268" spans="3:71" ht="6.75" customHeight="1">
      <c r="C268" s="418"/>
      <c r="D268" s="661"/>
      <c r="E268" s="661"/>
      <c r="F268" s="661"/>
      <c r="G268" s="661"/>
      <c r="H268" s="661"/>
      <c r="I268" s="661"/>
      <c r="J268" s="661"/>
      <c r="K268" s="661"/>
      <c r="L268" s="661"/>
      <c r="M268" s="661"/>
      <c r="N268" s="661"/>
      <c r="O268" s="661"/>
      <c r="P268" s="661"/>
      <c r="Q268" s="661"/>
      <c r="R268" s="661"/>
      <c r="S268" s="661"/>
      <c r="T268" s="661"/>
      <c r="U268" s="661"/>
      <c r="V268" s="661"/>
      <c r="W268" s="661"/>
      <c r="X268" s="418"/>
      <c r="Y268" s="418"/>
      <c r="Z268" s="418"/>
      <c r="AA268" s="636"/>
      <c r="AB268" s="636"/>
      <c r="AC268" s="636"/>
      <c r="AD268" s="636"/>
      <c r="AE268" s="636"/>
      <c r="AF268" s="636"/>
      <c r="AG268" s="636"/>
      <c r="AH268" s="636"/>
      <c r="AI268" s="636"/>
      <c r="AJ268" s="636"/>
      <c r="AK268" s="636"/>
      <c r="AL268" s="636"/>
      <c r="AM268" s="636"/>
      <c r="AN268" s="636"/>
      <c r="AO268" s="636"/>
      <c r="AP268" s="636"/>
      <c r="AQ268" s="636"/>
      <c r="AR268" s="636"/>
      <c r="AS268" s="418"/>
      <c r="AT268" s="418"/>
      <c r="AU268" s="418"/>
      <c r="AV268" s="418"/>
      <c r="AW268" s="660"/>
      <c r="AX268" s="660"/>
      <c r="AY268" s="660"/>
      <c r="AZ268" s="660"/>
      <c r="BA268" s="660"/>
      <c r="BB268" s="660"/>
      <c r="BC268" s="660"/>
      <c r="BD268" s="660"/>
      <c r="BE268" s="660"/>
      <c r="BF268" s="660"/>
      <c r="BG268" s="660"/>
      <c r="BH268" s="660"/>
      <c r="BI268" s="660"/>
      <c r="BJ268" s="660"/>
      <c r="BK268" s="660"/>
      <c r="BL268" s="660"/>
      <c r="BM268" s="660"/>
      <c r="BN268" s="660"/>
      <c r="BO268" s="418"/>
      <c r="BP268" s="418"/>
      <c r="BQ268" s="418"/>
      <c r="BR268" s="351"/>
      <c r="BS268" s="351"/>
    </row>
    <row r="269" spans="3:71" ht="6.75" customHeight="1">
      <c r="C269" s="418"/>
      <c r="D269" s="661"/>
      <c r="E269" s="661"/>
      <c r="F269" s="661"/>
      <c r="G269" s="661"/>
      <c r="H269" s="661"/>
      <c r="I269" s="661"/>
      <c r="J269" s="661"/>
      <c r="K269" s="661"/>
      <c r="L269" s="661"/>
      <c r="M269" s="661"/>
      <c r="N269" s="661"/>
      <c r="O269" s="661"/>
      <c r="P269" s="661"/>
      <c r="Q269" s="661"/>
      <c r="R269" s="661"/>
      <c r="S269" s="661"/>
      <c r="T269" s="661"/>
      <c r="U269" s="661"/>
      <c r="V269" s="661"/>
      <c r="W269" s="661"/>
      <c r="X269" s="418"/>
      <c r="Y269" s="418"/>
      <c r="Z269" s="418"/>
      <c r="AA269" s="636"/>
      <c r="AB269" s="636"/>
      <c r="AC269" s="636"/>
      <c r="AD269" s="636"/>
      <c r="AE269" s="636"/>
      <c r="AF269" s="636"/>
      <c r="AG269" s="636"/>
      <c r="AH269" s="636"/>
      <c r="AI269" s="636"/>
      <c r="AJ269" s="636"/>
      <c r="AK269" s="636"/>
      <c r="AL269" s="636"/>
      <c r="AM269" s="636"/>
      <c r="AN269" s="636"/>
      <c r="AO269" s="636"/>
      <c r="AP269" s="636"/>
      <c r="AQ269" s="636"/>
      <c r="AR269" s="636"/>
      <c r="AS269" s="418"/>
      <c r="AT269" s="418"/>
      <c r="AU269" s="418"/>
      <c r="AV269" s="418"/>
      <c r="AW269" s="660"/>
      <c r="AX269" s="660"/>
      <c r="AY269" s="660"/>
      <c r="AZ269" s="660"/>
      <c r="BA269" s="660"/>
      <c r="BB269" s="660"/>
      <c r="BC269" s="660"/>
      <c r="BD269" s="660"/>
      <c r="BE269" s="660"/>
      <c r="BF269" s="660"/>
      <c r="BG269" s="660"/>
      <c r="BH269" s="660"/>
      <c r="BI269" s="660"/>
      <c r="BJ269" s="660"/>
      <c r="BK269" s="660"/>
      <c r="BL269" s="660"/>
      <c r="BM269" s="660"/>
      <c r="BN269" s="660"/>
      <c r="BO269" s="418"/>
      <c r="BP269" s="418"/>
      <c r="BQ269" s="418"/>
      <c r="BR269" s="351"/>
      <c r="BS269" s="351"/>
    </row>
    <row r="270" spans="3:71" ht="6.75" customHeight="1">
      <c r="C270" s="418"/>
      <c r="D270" s="661"/>
      <c r="E270" s="661"/>
      <c r="F270" s="661"/>
      <c r="G270" s="661"/>
      <c r="H270" s="661"/>
      <c r="I270" s="661"/>
      <c r="J270" s="661"/>
      <c r="K270" s="661"/>
      <c r="L270" s="661"/>
      <c r="M270" s="661"/>
      <c r="N270" s="661"/>
      <c r="O270" s="661"/>
      <c r="P270" s="661"/>
      <c r="Q270" s="661"/>
      <c r="R270" s="661"/>
      <c r="S270" s="661"/>
      <c r="T270" s="661"/>
      <c r="U270" s="661"/>
      <c r="V270" s="661"/>
      <c r="W270" s="661"/>
      <c r="X270" s="418"/>
      <c r="Y270" s="418"/>
      <c r="Z270" s="418"/>
      <c r="AA270" s="636"/>
      <c r="AB270" s="636"/>
      <c r="AC270" s="636"/>
      <c r="AD270" s="636"/>
      <c r="AE270" s="636"/>
      <c r="AF270" s="636"/>
      <c r="AG270" s="636"/>
      <c r="AH270" s="636"/>
      <c r="AI270" s="636"/>
      <c r="AJ270" s="636"/>
      <c r="AK270" s="636"/>
      <c r="AL270" s="636"/>
      <c r="AM270" s="636"/>
      <c r="AN270" s="636"/>
      <c r="AO270" s="636"/>
      <c r="AP270" s="636"/>
      <c r="AQ270" s="636"/>
      <c r="AR270" s="636"/>
      <c r="AS270" s="418"/>
      <c r="AT270" s="418"/>
      <c r="AU270" s="418"/>
      <c r="AV270" s="418"/>
      <c r="AW270" s="660"/>
      <c r="AX270" s="660"/>
      <c r="AY270" s="660"/>
      <c r="AZ270" s="660"/>
      <c r="BA270" s="660"/>
      <c r="BB270" s="660"/>
      <c r="BC270" s="660"/>
      <c r="BD270" s="660"/>
      <c r="BE270" s="660"/>
      <c r="BF270" s="660"/>
      <c r="BG270" s="660"/>
      <c r="BH270" s="660"/>
      <c r="BI270" s="660"/>
      <c r="BJ270" s="660"/>
      <c r="BK270" s="660"/>
      <c r="BL270" s="660"/>
      <c r="BM270" s="660"/>
      <c r="BN270" s="660"/>
      <c r="BO270" s="418"/>
      <c r="BP270" s="418"/>
      <c r="BQ270" s="418"/>
      <c r="BR270" s="351"/>
      <c r="BS270" s="351"/>
    </row>
    <row r="271" spans="3:71" ht="6.75" customHeight="1">
      <c r="C271" s="418"/>
      <c r="D271" s="661"/>
      <c r="E271" s="661"/>
      <c r="F271" s="661"/>
      <c r="G271" s="661"/>
      <c r="H271" s="661"/>
      <c r="I271" s="661"/>
      <c r="J271" s="661"/>
      <c r="K271" s="661"/>
      <c r="L271" s="661"/>
      <c r="M271" s="661"/>
      <c r="N271" s="661"/>
      <c r="O271" s="661"/>
      <c r="P271" s="661"/>
      <c r="Q271" s="661"/>
      <c r="R271" s="661"/>
      <c r="S271" s="661"/>
      <c r="T271" s="661"/>
      <c r="U271" s="661"/>
      <c r="V271" s="661"/>
      <c r="W271" s="661"/>
      <c r="X271" s="418"/>
      <c r="Y271" s="418"/>
      <c r="Z271" s="418"/>
      <c r="AA271" s="636"/>
      <c r="AB271" s="636"/>
      <c r="AC271" s="636"/>
      <c r="AD271" s="636"/>
      <c r="AE271" s="636"/>
      <c r="AF271" s="636"/>
      <c r="AG271" s="636"/>
      <c r="AH271" s="636"/>
      <c r="AI271" s="636"/>
      <c r="AJ271" s="636"/>
      <c r="AK271" s="636"/>
      <c r="AL271" s="636"/>
      <c r="AM271" s="636"/>
      <c r="AN271" s="636"/>
      <c r="AO271" s="636"/>
      <c r="AP271" s="636"/>
      <c r="AQ271" s="636"/>
      <c r="AR271" s="636"/>
      <c r="AS271" s="418"/>
      <c r="AT271" s="418"/>
      <c r="AU271" s="418"/>
      <c r="AV271" s="418"/>
      <c r="AW271" s="660"/>
      <c r="AX271" s="660"/>
      <c r="AY271" s="660"/>
      <c r="AZ271" s="660"/>
      <c r="BA271" s="660"/>
      <c r="BB271" s="660"/>
      <c r="BC271" s="660"/>
      <c r="BD271" s="660"/>
      <c r="BE271" s="660"/>
      <c r="BF271" s="660"/>
      <c r="BG271" s="660"/>
      <c r="BH271" s="660"/>
      <c r="BI271" s="660"/>
      <c r="BJ271" s="660"/>
      <c r="BK271" s="660"/>
      <c r="BL271" s="660"/>
      <c r="BM271" s="660"/>
      <c r="BN271" s="660"/>
      <c r="BO271" s="418"/>
      <c r="BP271" s="418"/>
      <c r="BQ271" s="418"/>
      <c r="BR271" s="351"/>
      <c r="BS271" s="351"/>
    </row>
    <row r="272" spans="3:71" ht="6.75" customHeight="1">
      <c r="C272" s="418"/>
      <c r="D272" s="661"/>
      <c r="E272" s="661"/>
      <c r="F272" s="661"/>
      <c r="G272" s="661"/>
      <c r="H272" s="661"/>
      <c r="I272" s="661"/>
      <c r="J272" s="661"/>
      <c r="K272" s="661"/>
      <c r="L272" s="661"/>
      <c r="M272" s="661"/>
      <c r="N272" s="661"/>
      <c r="O272" s="661"/>
      <c r="P272" s="661"/>
      <c r="Q272" s="661"/>
      <c r="R272" s="661"/>
      <c r="S272" s="661"/>
      <c r="T272" s="661"/>
      <c r="U272" s="661"/>
      <c r="V272" s="661"/>
      <c r="W272" s="661"/>
      <c r="X272" s="418"/>
      <c r="Y272" s="418"/>
      <c r="Z272" s="418"/>
      <c r="AA272" s="636"/>
      <c r="AB272" s="636"/>
      <c r="AC272" s="636"/>
      <c r="AD272" s="636"/>
      <c r="AE272" s="636"/>
      <c r="AF272" s="636"/>
      <c r="AG272" s="636"/>
      <c r="AH272" s="636"/>
      <c r="AI272" s="636"/>
      <c r="AJ272" s="636"/>
      <c r="AK272" s="636"/>
      <c r="AL272" s="636"/>
      <c r="AM272" s="636"/>
      <c r="AN272" s="636"/>
      <c r="AO272" s="636"/>
      <c r="AP272" s="636"/>
      <c r="AQ272" s="636"/>
      <c r="AR272" s="636"/>
      <c r="AS272" s="418"/>
      <c r="AT272" s="418"/>
      <c r="AU272" s="418"/>
      <c r="AV272" s="418"/>
      <c r="AW272" s="660"/>
      <c r="AX272" s="660"/>
      <c r="AY272" s="660"/>
      <c r="AZ272" s="660"/>
      <c r="BA272" s="660"/>
      <c r="BB272" s="660"/>
      <c r="BC272" s="660"/>
      <c r="BD272" s="660"/>
      <c r="BE272" s="660"/>
      <c r="BF272" s="660"/>
      <c r="BG272" s="660"/>
      <c r="BH272" s="660"/>
      <c r="BI272" s="660"/>
      <c r="BJ272" s="660"/>
      <c r="BK272" s="660"/>
      <c r="BL272" s="660"/>
      <c r="BM272" s="660"/>
      <c r="BN272" s="660"/>
      <c r="BO272" s="418"/>
      <c r="BP272" s="418"/>
      <c r="BQ272" s="418"/>
      <c r="BR272" s="351"/>
      <c r="BS272" s="351"/>
    </row>
    <row r="273" spans="1:71" ht="6.75" customHeight="1">
      <c r="C273" s="418"/>
      <c r="D273" s="661"/>
      <c r="E273" s="661"/>
      <c r="F273" s="661"/>
      <c r="G273" s="661"/>
      <c r="H273" s="661"/>
      <c r="I273" s="661"/>
      <c r="J273" s="661"/>
      <c r="K273" s="661"/>
      <c r="L273" s="661"/>
      <c r="M273" s="661"/>
      <c r="N273" s="661"/>
      <c r="O273" s="661"/>
      <c r="P273" s="661"/>
      <c r="Q273" s="661"/>
      <c r="R273" s="661"/>
      <c r="S273" s="661"/>
      <c r="T273" s="661"/>
      <c r="U273" s="661"/>
      <c r="V273" s="661"/>
      <c r="W273" s="661"/>
      <c r="X273" s="418"/>
      <c r="Y273" s="418"/>
      <c r="Z273" s="418"/>
      <c r="AA273" s="636"/>
      <c r="AB273" s="636"/>
      <c r="AC273" s="636"/>
      <c r="AD273" s="636"/>
      <c r="AE273" s="636"/>
      <c r="AF273" s="636"/>
      <c r="AG273" s="636"/>
      <c r="AH273" s="636"/>
      <c r="AI273" s="636"/>
      <c r="AJ273" s="636"/>
      <c r="AK273" s="636"/>
      <c r="AL273" s="636"/>
      <c r="AM273" s="636"/>
      <c r="AN273" s="636"/>
      <c r="AO273" s="636"/>
      <c r="AP273" s="636"/>
      <c r="AQ273" s="636"/>
      <c r="AR273" s="636"/>
      <c r="AS273" s="418"/>
      <c r="AT273" s="418"/>
      <c r="AU273" s="418"/>
      <c r="AV273" s="418"/>
      <c r="AW273" s="660"/>
      <c r="AX273" s="660"/>
      <c r="AY273" s="660"/>
      <c r="AZ273" s="660"/>
      <c r="BA273" s="660"/>
      <c r="BB273" s="660"/>
      <c r="BC273" s="660"/>
      <c r="BD273" s="660"/>
      <c r="BE273" s="660"/>
      <c r="BF273" s="660"/>
      <c r="BG273" s="660"/>
      <c r="BH273" s="660"/>
      <c r="BI273" s="660"/>
      <c r="BJ273" s="660"/>
      <c r="BK273" s="660"/>
      <c r="BL273" s="660"/>
      <c r="BM273" s="660"/>
      <c r="BN273" s="660"/>
      <c r="BO273" s="418"/>
      <c r="BP273" s="418"/>
      <c r="BQ273" s="418"/>
      <c r="BR273" s="351"/>
      <c r="BS273" s="351"/>
    </row>
    <row r="274" spans="1:71" ht="6.75" customHeight="1">
      <c r="C274" s="418"/>
      <c r="D274" s="661"/>
      <c r="E274" s="661"/>
      <c r="F274" s="661"/>
      <c r="G274" s="661"/>
      <c r="H274" s="661"/>
      <c r="I274" s="661"/>
      <c r="J274" s="661"/>
      <c r="K274" s="661"/>
      <c r="L274" s="661"/>
      <c r="M274" s="661"/>
      <c r="N274" s="661"/>
      <c r="O274" s="661"/>
      <c r="P274" s="661"/>
      <c r="Q274" s="661"/>
      <c r="R274" s="661"/>
      <c r="S274" s="661"/>
      <c r="T274" s="661"/>
      <c r="U274" s="661"/>
      <c r="V274" s="661"/>
      <c r="W274" s="661"/>
      <c r="X274" s="418"/>
      <c r="Y274" s="418"/>
      <c r="Z274" s="418"/>
      <c r="AA274" s="636"/>
      <c r="AB274" s="636"/>
      <c r="AC274" s="636"/>
      <c r="AD274" s="636"/>
      <c r="AE274" s="636"/>
      <c r="AF274" s="636"/>
      <c r="AG274" s="636"/>
      <c r="AH274" s="636"/>
      <c r="AI274" s="636"/>
      <c r="AJ274" s="636"/>
      <c r="AK274" s="636"/>
      <c r="AL274" s="636"/>
      <c r="AM274" s="636"/>
      <c r="AN274" s="636"/>
      <c r="AO274" s="636"/>
      <c r="AP274" s="636"/>
      <c r="AQ274" s="636"/>
      <c r="AR274" s="636"/>
      <c r="AS274" s="418"/>
      <c r="AT274" s="418"/>
      <c r="AU274" s="418"/>
      <c r="AV274" s="418"/>
      <c r="AW274" s="660"/>
      <c r="AX274" s="660"/>
      <c r="AY274" s="660"/>
      <c r="AZ274" s="660"/>
      <c r="BA274" s="660"/>
      <c r="BB274" s="660"/>
      <c r="BC274" s="660"/>
      <c r="BD274" s="660"/>
      <c r="BE274" s="660"/>
      <c r="BF274" s="660"/>
      <c r="BG274" s="660"/>
      <c r="BH274" s="660"/>
      <c r="BI274" s="660"/>
      <c r="BJ274" s="660"/>
      <c r="BK274" s="660"/>
      <c r="BL274" s="660"/>
      <c r="BM274" s="660"/>
      <c r="BN274" s="660"/>
      <c r="BO274" s="418"/>
      <c r="BP274" s="418"/>
      <c r="BQ274" s="418"/>
      <c r="BR274" s="351"/>
      <c r="BS274" s="351"/>
    </row>
    <row r="275" spans="1:71" ht="6.75" customHeight="1">
      <c r="C275" s="418"/>
      <c r="D275" s="662"/>
      <c r="E275" s="662"/>
      <c r="F275" s="662"/>
      <c r="G275" s="662"/>
      <c r="H275" s="662"/>
      <c r="I275" s="662"/>
      <c r="J275" s="662"/>
      <c r="K275" s="662"/>
      <c r="L275" s="662"/>
      <c r="M275" s="662"/>
      <c r="N275" s="662"/>
      <c r="O275" s="662"/>
      <c r="P275" s="662"/>
      <c r="Q275" s="662"/>
      <c r="R275" s="662"/>
      <c r="S275" s="662"/>
      <c r="T275" s="662"/>
      <c r="U275" s="662"/>
      <c r="V275" s="662"/>
      <c r="W275" s="662"/>
      <c r="X275" s="418"/>
      <c r="Y275" s="418"/>
      <c r="Z275" s="418"/>
      <c r="AA275" s="637"/>
      <c r="AB275" s="637"/>
      <c r="AC275" s="637"/>
      <c r="AD275" s="637"/>
      <c r="AE275" s="637"/>
      <c r="AF275" s="637"/>
      <c r="AG275" s="637"/>
      <c r="AH275" s="637"/>
      <c r="AI275" s="637"/>
      <c r="AJ275" s="637"/>
      <c r="AK275" s="637"/>
      <c r="AL275" s="637"/>
      <c r="AM275" s="637"/>
      <c r="AN275" s="637"/>
      <c r="AO275" s="637"/>
      <c r="AP275" s="637"/>
      <c r="AQ275" s="637"/>
      <c r="AR275" s="637"/>
      <c r="AS275" s="418"/>
      <c r="AT275" s="418"/>
      <c r="AU275" s="418"/>
      <c r="AV275" s="418"/>
      <c r="AW275" s="769"/>
      <c r="AX275" s="769"/>
      <c r="AY275" s="769"/>
      <c r="AZ275" s="769"/>
      <c r="BA275" s="769"/>
      <c r="BB275" s="769"/>
      <c r="BC275" s="769"/>
      <c r="BD275" s="769"/>
      <c r="BE275" s="769"/>
      <c r="BF275" s="769"/>
      <c r="BG275" s="769"/>
      <c r="BH275" s="769"/>
      <c r="BI275" s="769"/>
      <c r="BJ275" s="769"/>
      <c r="BK275" s="769"/>
      <c r="BL275" s="769"/>
      <c r="BM275" s="769"/>
      <c r="BN275" s="769"/>
    </row>
    <row r="276" spans="1:71" ht="6.75" customHeight="1">
      <c r="C276" s="768" t="s">
        <v>259</v>
      </c>
      <c r="D276" s="768"/>
      <c r="E276" s="768"/>
      <c r="F276" s="768"/>
      <c r="G276" s="768"/>
      <c r="H276" s="768"/>
      <c r="I276" s="768"/>
      <c r="J276" s="768"/>
      <c r="K276" s="768"/>
      <c r="L276" s="768"/>
      <c r="M276" s="768"/>
      <c r="N276" s="768"/>
      <c r="O276" s="768"/>
      <c r="P276" s="768"/>
      <c r="Q276" s="768"/>
      <c r="R276" s="768"/>
      <c r="S276" s="768"/>
      <c r="T276" s="768"/>
      <c r="U276" s="768"/>
      <c r="V276" s="768"/>
      <c r="W276" s="768"/>
      <c r="X276" s="768"/>
      <c r="Y276" s="768" t="s">
        <v>260</v>
      </c>
      <c r="Z276" s="768"/>
      <c r="AA276" s="768"/>
      <c r="AB276" s="768"/>
      <c r="AC276" s="768"/>
      <c r="AD276" s="768"/>
      <c r="AE276" s="768"/>
      <c r="AF276" s="768"/>
      <c r="AG276" s="768"/>
      <c r="AH276" s="768"/>
      <c r="AI276" s="768"/>
      <c r="AJ276" s="768"/>
      <c r="AK276" s="768"/>
      <c r="AL276" s="768"/>
      <c r="AM276" s="768"/>
      <c r="AN276" s="768"/>
      <c r="AO276" s="768"/>
      <c r="AP276" s="768"/>
      <c r="AQ276" s="768"/>
      <c r="AR276" s="768"/>
      <c r="AS276" s="768"/>
      <c r="AT276" s="768"/>
      <c r="AU276" s="768" t="s">
        <v>261</v>
      </c>
      <c r="AV276" s="768"/>
      <c r="AW276" s="768"/>
      <c r="AX276" s="768"/>
      <c r="AY276" s="768"/>
      <c r="AZ276" s="768"/>
      <c r="BA276" s="768"/>
      <c r="BB276" s="768"/>
      <c r="BC276" s="768"/>
      <c r="BD276" s="768"/>
      <c r="BE276" s="768"/>
      <c r="BF276" s="768"/>
      <c r="BG276" s="768"/>
      <c r="BH276" s="768"/>
      <c r="BI276" s="768"/>
      <c r="BJ276" s="768"/>
      <c r="BK276" s="768"/>
      <c r="BL276" s="768"/>
      <c r="BM276" s="768"/>
      <c r="BN276" s="768"/>
      <c r="BO276" s="768"/>
      <c r="BP276" s="768"/>
    </row>
    <row r="277" spans="1:71" ht="6.75" customHeight="1">
      <c r="C277" s="768"/>
      <c r="D277" s="768"/>
      <c r="E277" s="768"/>
      <c r="F277" s="768"/>
      <c r="G277" s="768"/>
      <c r="H277" s="768"/>
      <c r="I277" s="768"/>
      <c r="J277" s="768"/>
      <c r="K277" s="768"/>
      <c r="L277" s="768"/>
      <c r="M277" s="768"/>
      <c r="N277" s="768"/>
      <c r="O277" s="768"/>
      <c r="P277" s="768"/>
      <c r="Q277" s="768"/>
      <c r="R277" s="768"/>
      <c r="S277" s="768"/>
      <c r="T277" s="768"/>
      <c r="U277" s="768"/>
      <c r="V277" s="768"/>
      <c r="W277" s="768"/>
      <c r="X277" s="768"/>
      <c r="Y277" s="768"/>
      <c r="Z277" s="768"/>
      <c r="AA277" s="768"/>
      <c r="AB277" s="768"/>
      <c r="AC277" s="768"/>
      <c r="AD277" s="768"/>
      <c r="AE277" s="768"/>
      <c r="AF277" s="768"/>
      <c r="AG277" s="768"/>
      <c r="AH277" s="768"/>
      <c r="AI277" s="768"/>
      <c r="AJ277" s="768"/>
      <c r="AK277" s="768"/>
      <c r="AL277" s="768"/>
      <c r="AM277" s="768"/>
      <c r="AN277" s="768"/>
      <c r="AO277" s="768"/>
      <c r="AP277" s="768"/>
      <c r="AQ277" s="768"/>
      <c r="AR277" s="768"/>
      <c r="AS277" s="768"/>
      <c r="AT277" s="768"/>
      <c r="AU277" s="768"/>
      <c r="AV277" s="768"/>
      <c r="AW277" s="768"/>
      <c r="AX277" s="768"/>
      <c r="AY277" s="768"/>
      <c r="AZ277" s="768"/>
      <c r="BA277" s="768"/>
      <c r="BB277" s="768"/>
      <c r="BC277" s="768"/>
      <c r="BD277" s="768"/>
      <c r="BE277" s="768"/>
      <c r="BF277" s="768"/>
      <c r="BG277" s="768"/>
      <c r="BH277" s="768"/>
      <c r="BI277" s="768"/>
      <c r="BJ277" s="768"/>
      <c r="BK277" s="768"/>
      <c r="BL277" s="768"/>
      <c r="BM277" s="768"/>
      <c r="BN277" s="768"/>
      <c r="BO277" s="768"/>
      <c r="BP277" s="768"/>
    </row>
    <row r="278" spans="1:71" ht="18.75" customHeight="1">
      <c r="C278" s="427"/>
      <c r="D278" s="425"/>
      <c r="E278" s="425"/>
      <c r="F278" s="425"/>
      <c r="G278" s="425"/>
      <c r="H278" s="425"/>
      <c r="I278" s="425"/>
      <c r="J278" s="425"/>
      <c r="K278" s="425"/>
      <c r="L278" s="425"/>
      <c r="M278" s="425"/>
      <c r="N278" s="425"/>
      <c r="O278" s="425"/>
      <c r="P278" s="425"/>
      <c r="Q278" s="425"/>
      <c r="R278" s="425"/>
      <c r="S278" s="425"/>
      <c r="T278" s="425"/>
      <c r="U278" s="425"/>
      <c r="V278" s="425"/>
      <c r="W278" s="425"/>
      <c r="X278" s="425"/>
      <c r="Y278" s="425"/>
      <c r="Z278" s="425"/>
      <c r="AA278" s="425"/>
      <c r="AB278" s="425"/>
      <c r="AC278" s="425"/>
      <c r="AD278" s="425"/>
      <c r="AE278" s="425"/>
      <c r="AF278" s="425"/>
      <c r="AG278" s="425"/>
      <c r="AH278" s="425"/>
      <c r="AI278" s="425"/>
      <c r="AJ278" s="425"/>
      <c r="AK278" s="425"/>
      <c r="AL278" s="425"/>
      <c r="AM278" s="425"/>
      <c r="AN278" s="425"/>
      <c r="AO278" s="425"/>
      <c r="AP278" s="425"/>
      <c r="AQ278" s="425"/>
      <c r="AR278" s="425"/>
      <c r="AS278" s="425"/>
      <c r="AT278" s="425"/>
      <c r="AU278" s="425"/>
      <c r="AV278" s="425"/>
      <c r="AW278" s="425"/>
      <c r="AX278" s="425"/>
      <c r="AY278" s="425"/>
      <c r="AZ278" s="425"/>
      <c r="BA278" s="425"/>
      <c r="BB278" s="425"/>
      <c r="BC278" s="425"/>
      <c r="BD278" s="425"/>
      <c r="BE278" s="425"/>
      <c r="BF278" s="425"/>
      <c r="BG278" s="425"/>
      <c r="BH278" s="425"/>
      <c r="BI278" s="425"/>
      <c r="BJ278" s="425"/>
      <c r="BK278" s="425"/>
      <c r="BL278" s="425"/>
      <c r="BM278" s="425"/>
      <c r="BN278" s="425"/>
      <c r="BO278" s="425"/>
      <c r="BP278" s="425"/>
      <c r="BQ278" s="425"/>
    </row>
    <row r="279" spans="1:71" ht="6.75" customHeight="1">
      <c r="C279" s="427"/>
      <c r="D279" s="764" t="s">
        <v>317</v>
      </c>
      <c r="E279" s="764"/>
      <c r="F279" s="764"/>
      <c r="G279" s="764"/>
      <c r="H279" s="764"/>
      <c r="I279" s="764"/>
      <c r="J279" s="764"/>
      <c r="K279" s="764"/>
      <c r="L279" s="764"/>
      <c r="M279" s="764"/>
      <c r="N279" s="764"/>
      <c r="O279" s="764"/>
      <c r="P279" s="764"/>
      <c r="Q279" s="764"/>
      <c r="R279" s="764"/>
      <c r="S279" s="764"/>
      <c r="T279" s="764"/>
      <c r="U279" s="764"/>
      <c r="V279" s="764"/>
      <c r="W279" s="764"/>
      <c r="X279" s="764"/>
      <c r="Y279" s="764"/>
      <c r="Z279" s="764"/>
      <c r="AA279" s="764"/>
      <c r="AB279" s="764"/>
      <c r="AC279" s="764"/>
      <c r="AD279" s="764"/>
      <c r="AE279" s="764"/>
      <c r="AF279" s="764"/>
      <c r="AG279" s="764"/>
      <c r="AH279" s="764"/>
      <c r="AI279" s="764"/>
      <c r="AJ279" s="764"/>
      <c r="AK279" s="764"/>
      <c r="AL279" s="764"/>
      <c r="AM279" s="764"/>
      <c r="AN279" s="764"/>
      <c r="AO279" s="764"/>
      <c r="AP279" s="764"/>
      <c r="AQ279" s="764"/>
      <c r="AR279" s="764"/>
      <c r="AS279" s="764"/>
      <c r="AT279" s="764"/>
      <c r="AU279" s="764"/>
      <c r="AV279" s="764"/>
      <c r="AW279" s="764"/>
      <c r="AX279" s="764"/>
      <c r="AY279" s="764"/>
      <c r="AZ279" s="764"/>
      <c r="BA279" s="764"/>
      <c r="BB279" s="764"/>
      <c r="BC279" s="764"/>
      <c r="BD279" s="764"/>
      <c r="BE279" s="764"/>
      <c r="BF279" s="764"/>
      <c r="BG279" s="764"/>
      <c r="BH279" s="764"/>
      <c r="BI279" s="764"/>
      <c r="BJ279" s="764"/>
      <c r="BK279" s="764"/>
      <c r="BL279" s="764"/>
      <c r="BM279" s="764"/>
      <c r="BN279" s="764"/>
      <c r="BO279" s="764"/>
      <c r="BP279" s="764"/>
      <c r="BQ279" s="764"/>
    </row>
    <row r="280" spans="1:71" ht="6.75" customHeight="1">
      <c r="C280" s="427"/>
      <c r="D280" s="764"/>
      <c r="E280" s="764"/>
      <c r="F280" s="764"/>
      <c r="G280" s="764"/>
      <c r="H280" s="764"/>
      <c r="I280" s="764"/>
      <c r="J280" s="764"/>
      <c r="K280" s="764"/>
      <c r="L280" s="764"/>
      <c r="M280" s="764"/>
      <c r="N280" s="764"/>
      <c r="O280" s="764"/>
      <c r="P280" s="764"/>
      <c r="Q280" s="764"/>
      <c r="R280" s="764"/>
      <c r="S280" s="764"/>
      <c r="T280" s="764"/>
      <c r="U280" s="764"/>
      <c r="V280" s="764"/>
      <c r="W280" s="764"/>
      <c r="X280" s="764"/>
      <c r="Y280" s="764"/>
      <c r="Z280" s="764"/>
      <c r="AA280" s="764"/>
      <c r="AB280" s="764"/>
      <c r="AC280" s="764"/>
      <c r="AD280" s="764"/>
      <c r="AE280" s="764"/>
      <c r="AF280" s="764"/>
      <c r="AG280" s="764"/>
      <c r="AH280" s="764"/>
      <c r="AI280" s="764"/>
      <c r="AJ280" s="764"/>
      <c r="AK280" s="764"/>
      <c r="AL280" s="764"/>
      <c r="AM280" s="764"/>
      <c r="AN280" s="764"/>
      <c r="AO280" s="764"/>
      <c r="AP280" s="764"/>
      <c r="AQ280" s="764"/>
      <c r="AR280" s="764"/>
      <c r="AS280" s="764"/>
      <c r="AT280" s="764"/>
      <c r="AU280" s="764"/>
      <c r="AV280" s="764"/>
      <c r="AW280" s="764"/>
      <c r="AX280" s="764"/>
      <c r="AY280" s="764"/>
      <c r="AZ280" s="764"/>
      <c r="BA280" s="764"/>
      <c r="BB280" s="764"/>
      <c r="BC280" s="764"/>
      <c r="BD280" s="764"/>
      <c r="BE280" s="764"/>
      <c r="BF280" s="764"/>
      <c r="BG280" s="764"/>
      <c r="BH280" s="764"/>
      <c r="BI280" s="764"/>
      <c r="BJ280" s="764"/>
      <c r="BK280" s="764"/>
      <c r="BL280" s="764"/>
      <c r="BM280" s="764"/>
      <c r="BN280" s="764"/>
      <c r="BO280" s="764"/>
      <c r="BP280" s="764"/>
      <c r="BQ280" s="764"/>
    </row>
    <row r="281" spans="1:71" ht="6.75" customHeight="1">
      <c r="C281" s="427"/>
      <c r="D281" s="764"/>
      <c r="E281" s="764"/>
      <c r="F281" s="764"/>
      <c r="G281" s="764"/>
      <c r="H281" s="764"/>
      <c r="I281" s="764"/>
      <c r="J281" s="764"/>
      <c r="K281" s="764"/>
      <c r="L281" s="764"/>
      <c r="M281" s="764"/>
      <c r="N281" s="764"/>
      <c r="O281" s="764"/>
      <c r="P281" s="764"/>
      <c r="Q281" s="764"/>
      <c r="R281" s="764"/>
      <c r="S281" s="764"/>
      <c r="T281" s="764"/>
      <c r="U281" s="764"/>
      <c r="V281" s="764"/>
      <c r="W281" s="764"/>
      <c r="X281" s="764"/>
      <c r="Y281" s="764"/>
      <c r="Z281" s="764"/>
      <c r="AA281" s="764"/>
      <c r="AB281" s="764"/>
      <c r="AC281" s="764"/>
      <c r="AD281" s="764"/>
      <c r="AE281" s="764"/>
      <c r="AF281" s="764"/>
      <c r="AG281" s="764"/>
      <c r="AH281" s="764"/>
      <c r="AI281" s="764"/>
      <c r="AJ281" s="764"/>
      <c r="AK281" s="764"/>
      <c r="AL281" s="764"/>
      <c r="AM281" s="764"/>
      <c r="AN281" s="764"/>
      <c r="AO281" s="764"/>
      <c r="AP281" s="764"/>
      <c r="AQ281" s="764"/>
      <c r="AR281" s="764"/>
      <c r="AS281" s="764"/>
      <c r="AT281" s="764"/>
      <c r="AU281" s="764"/>
      <c r="AV281" s="764"/>
      <c r="AW281" s="764"/>
      <c r="AX281" s="764"/>
      <c r="AY281" s="764"/>
      <c r="AZ281" s="764"/>
      <c r="BA281" s="764"/>
      <c r="BB281" s="764"/>
      <c r="BC281" s="764"/>
      <c r="BD281" s="764"/>
      <c r="BE281" s="764"/>
      <c r="BF281" s="764"/>
      <c r="BG281" s="764"/>
      <c r="BH281" s="764"/>
      <c r="BI281" s="764"/>
      <c r="BJ281" s="764"/>
      <c r="BK281" s="764"/>
      <c r="BL281" s="764"/>
      <c r="BM281" s="764"/>
      <c r="BN281" s="764"/>
      <c r="BO281" s="764"/>
      <c r="BP281" s="764"/>
      <c r="BQ281" s="764"/>
    </row>
    <row r="282" spans="1:71" ht="6.75" customHeight="1">
      <c r="C282" s="427"/>
      <c r="D282" s="764"/>
      <c r="E282" s="764"/>
      <c r="F282" s="764"/>
      <c r="G282" s="764"/>
      <c r="H282" s="764"/>
      <c r="I282" s="764"/>
      <c r="J282" s="764"/>
      <c r="K282" s="764"/>
      <c r="L282" s="764"/>
      <c r="M282" s="764"/>
      <c r="N282" s="764"/>
      <c r="O282" s="764"/>
      <c r="P282" s="764"/>
      <c r="Q282" s="764"/>
      <c r="R282" s="764"/>
      <c r="S282" s="764"/>
      <c r="T282" s="764"/>
      <c r="U282" s="764"/>
      <c r="V282" s="764"/>
      <c r="W282" s="764"/>
      <c r="X282" s="764"/>
      <c r="Y282" s="764"/>
      <c r="Z282" s="764"/>
      <c r="AA282" s="764"/>
      <c r="AB282" s="764"/>
      <c r="AC282" s="764"/>
      <c r="AD282" s="764"/>
      <c r="AE282" s="764"/>
      <c r="AF282" s="764"/>
      <c r="AG282" s="764"/>
      <c r="AH282" s="764"/>
      <c r="AI282" s="764"/>
      <c r="AJ282" s="764"/>
      <c r="AK282" s="764"/>
      <c r="AL282" s="764"/>
      <c r="AM282" s="764"/>
      <c r="AN282" s="764"/>
      <c r="AO282" s="764"/>
      <c r="AP282" s="764"/>
      <c r="AQ282" s="764"/>
      <c r="AR282" s="764"/>
      <c r="AS282" s="764"/>
      <c r="AT282" s="764"/>
      <c r="AU282" s="764"/>
      <c r="AV282" s="764"/>
      <c r="AW282" s="764"/>
      <c r="AX282" s="764"/>
      <c r="AY282" s="764"/>
      <c r="AZ282" s="764"/>
      <c r="BA282" s="764"/>
      <c r="BB282" s="764"/>
      <c r="BC282" s="764"/>
      <c r="BD282" s="764"/>
      <c r="BE282" s="764"/>
      <c r="BF282" s="764"/>
      <c r="BG282" s="764"/>
      <c r="BH282" s="764"/>
      <c r="BI282" s="764"/>
      <c r="BJ282" s="764"/>
      <c r="BK282" s="764"/>
      <c r="BL282" s="764"/>
      <c r="BM282" s="764"/>
      <c r="BN282" s="764"/>
      <c r="BO282" s="764"/>
      <c r="BP282" s="764"/>
      <c r="BQ282" s="764"/>
    </row>
    <row r="283" spans="1:71" ht="3" customHeight="1">
      <c r="C283" s="427"/>
      <c r="D283" s="425"/>
      <c r="E283" s="425"/>
      <c r="F283" s="425"/>
      <c r="G283" s="425"/>
      <c r="H283" s="425"/>
      <c r="I283" s="425"/>
      <c r="J283" s="425"/>
      <c r="K283" s="425"/>
      <c r="L283" s="425"/>
      <c r="M283" s="425"/>
      <c r="N283" s="425"/>
      <c r="O283" s="425"/>
      <c r="P283" s="425"/>
      <c r="Q283" s="425"/>
      <c r="R283" s="425"/>
      <c r="S283" s="425"/>
      <c r="T283" s="425"/>
      <c r="U283" s="425"/>
      <c r="V283" s="425"/>
      <c r="W283" s="425"/>
      <c r="X283" s="425"/>
      <c r="Y283" s="425"/>
      <c r="Z283" s="425"/>
      <c r="AA283" s="425"/>
      <c r="AB283" s="425"/>
      <c r="AC283" s="425"/>
      <c r="AD283" s="425"/>
      <c r="AE283" s="425"/>
      <c r="AF283" s="425"/>
      <c r="AG283" s="425"/>
      <c r="AH283" s="425"/>
      <c r="AI283" s="425"/>
      <c r="AJ283" s="425"/>
      <c r="AK283" s="425"/>
      <c r="AL283" s="425"/>
      <c r="AM283" s="425"/>
      <c r="AN283" s="425"/>
      <c r="AO283" s="425"/>
      <c r="AP283" s="425"/>
      <c r="AQ283" s="425"/>
      <c r="AR283" s="425"/>
      <c r="AS283" s="425"/>
      <c r="AT283" s="425"/>
      <c r="AU283" s="425"/>
      <c r="AV283" s="425"/>
      <c r="AW283" s="425"/>
      <c r="AX283" s="425"/>
      <c r="AY283" s="425"/>
      <c r="AZ283" s="425"/>
      <c r="BA283" s="425"/>
      <c r="BB283" s="425"/>
      <c r="BC283" s="425"/>
      <c r="BD283" s="425"/>
      <c r="BE283" s="425"/>
      <c r="BF283" s="425"/>
      <c r="BG283" s="425"/>
      <c r="BH283" s="425"/>
      <c r="BI283" s="425"/>
      <c r="BJ283" s="425"/>
      <c r="BK283" s="425"/>
      <c r="BL283" s="425"/>
      <c r="BM283" s="425"/>
      <c r="BN283" s="425"/>
      <c r="BO283" s="425"/>
      <c r="BP283" s="425"/>
      <c r="BQ283" s="425"/>
    </row>
    <row r="284" spans="1:71" ht="6.75" customHeight="1">
      <c r="C284" s="427"/>
      <c r="D284" s="765" t="s">
        <v>341</v>
      </c>
      <c r="E284" s="765"/>
      <c r="F284" s="765"/>
      <c r="G284" s="765"/>
      <c r="H284" s="765"/>
      <c r="I284" s="765"/>
      <c r="J284" s="765"/>
      <c r="K284" s="765"/>
      <c r="L284" s="765"/>
      <c r="M284" s="765"/>
      <c r="N284" s="765"/>
      <c r="O284" s="765"/>
      <c r="P284" s="765"/>
      <c r="Q284" s="765"/>
      <c r="R284" s="765"/>
      <c r="S284" s="765"/>
      <c r="T284" s="765"/>
      <c r="U284" s="765"/>
      <c r="V284" s="765"/>
      <c r="W284" s="765"/>
      <c r="X284" s="765"/>
      <c r="Y284" s="765"/>
      <c r="Z284" s="765"/>
      <c r="AA284" s="765"/>
      <c r="AB284" s="765"/>
      <c r="AC284" s="765"/>
      <c r="AD284" s="765"/>
      <c r="AE284" s="765"/>
      <c r="AF284" s="765"/>
      <c r="AG284" s="765"/>
      <c r="AH284" s="765"/>
      <c r="AI284" s="765"/>
      <c r="AJ284" s="765"/>
      <c r="AK284" s="765"/>
      <c r="AL284" s="765"/>
      <c r="AM284" s="765"/>
      <c r="AN284" s="765"/>
      <c r="AO284" s="765"/>
      <c r="AP284" s="765"/>
      <c r="AQ284" s="765"/>
      <c r="AR284" s="765"/>
      <c r="AS284" s="765"/>
      <c r="AT284" s="765"/>
      <c r="AU284" s="765"/>
      <c r="AV284" s="765"/>
      <c r="AW284" s="765"/>
      <c r="AX284" s="765"/>
      <c r="AY284" s="765"/>
      <c r="AZ284" s="765"/>
      <c r="BA284" s="765"/>
      <c r="BB284" s="765"/>
      <c r="BC284" s="765"/>
      <c r="BD284" s="765"/>
      <c r="BE284" s="765"/>
      <c r="BF284" s="765"/>
      <c r="BG284" s="765"/>
      <c r="BH284" s="765"/>
      <c r="BI284" s="765"/>
      <c r="BJ284" s="765"/>
      <c r="BK284" s="765"/>
      <c r="BL284" s="765"/>
      <c r="BM284" s="765"/>
      <c r="BN284" s="765"/>
      <c r="BO284" s="765"/>
      <c r="BP284" s="765"/>
      <c r="BQ284" s="425"/>
    </row>
    <row r="285" spans="1:71" ht="6.75" customHeight="1">
      <c r="C285" s="427"/>
      <c r="D285" s="765"/>
      <c r="E285" s="765"/>
      <c r="F285" s="765"/>
      <c r="G285" s="765"/>
      <c r="H285" s="765"/>
      <c r="I285" s="765"/>
      <c r="J285" s="765"/>
      <c r="K285" s="765"/>
      <c r="L285" s="765"/>
      <c r="M285" s="765"/>
      <c r="N285" s="765"/>
      <c r="O285" s="765"/>
      <c r="P285" s="765"/>
      <c r="Q285" s="765"/>
      <c r="R285" s="765"/>
      <c r="S285" s="765"/>
      <c r="T285" s="765"/>
      <c r="U285" s="765"/>
      <c r="V285" s="765"/>
      <c r="W285" s="765"/>
      <c r="X285" s="765"/>
      <c r="Y285" s="765"/>
      <c r="Z285" s="765"/>
      <c r="AA285" s="765"/>
      <c r="AB285" s="765"/>
      <c r="AC285" s="765"/>
      <c r="AD285" s="765"/>
      <c r="AE285" s="765"/>
      <c r="AF285" s="765"/>
      <c r="AG285" s="765"/>
      <c r="AH285" s="765"/>
      <c r="AI285" s="765"/>
      <c r="AJ285" s="765"/>
      <c r="AK285" s="765"/>
      <c r="AL285" s="765"/>
      <c r="AM285" s="765"/>
      <c r="AN285" s="765"/>
      <c r="AO285" s="765"/>
      <c r="AP285" s="765"/>
      <c r="AQ285" s="765"/>
      <c r="AR285" s="765"/>
      <c r="AS285" s="765"/>
      <c r="AT285" s="765"/>
      <c r="AU285" s="765"/>
      <c r="AV285" s="765"/>
      <c r="AW285" s="765"/>
      <c r="AX285" s="765"/>
      <c r="AY285" s="765"/>
      <c r="AZ285" s="765"/>
      <c r="BA285" s="765"/>
      <c r="BB285" s="765"/>
      <c r="BC285" s="765"/>
      <c r="BD285" s="765"/>
      <c r="BE285" s="765"/>
      <c r="BF285" s="765"/>
      <c r="BG285" s="765"/>
      <c r="BH285" s="765"/>
      <c r="BI285" s="765"/>
      <c r="BJ285" s="765"/>
      <c r="BK285" s="765"/>
      <c r="BL285" s="765"/>
      <c r="BM285" s="765"/>
      <c r="BN285" s="765"/>
      <c r="BO285" s="765"/>
      <c r="BP285" s="765"/>
      <c r="BQ285" s="425"/>
    </row>
    <row r="286" spans="1:71" ht="29.25" customHeight="1">
      <c r="C286" s="425"/>
      <c r="D286" s="765"/>
      <c r="E286" s="765"/>
      <c r="F286" s="765"/>
      <c r="G286" s="765"/>
      <c r="H286" s="765"/>
      <c r="I286" s="765"/>
      <c r="J286" s="765"/>
      <c r="K286" s="765"/>
      <c r="L286" s="765"/>
      <c r="M286" s="765"/>
      <c r="N286" s="765"/>
      <c r="O286" s="765"/>
      <c r="P286" s="765"/>
      <c r="Q286" s="765"/>
      <c r="R286" s="765"/>
      <c r="S286" s="765"/>
      <c r="T286" s="765"/>
      <c r="U286" s="765"/>
      <c r="V286" s="765"/>
      <c r="W286" s="765"/>
      <c r="X286" s="765"/>
      <c r="Y286" s="765"/>
      <c r="Z286" s="765"/>
      <c r="AA286" s="765"/>
      <c r="AB286" s="765"/>
      <c r="AC286" s="765"/>
      <c r="AD286" s="765"/>
      <c r="AE286" s="765"/>
      <c r="AF286" s="765"/>
      <c r="AG286" s="765"/>
      <c r="AH286" s="765"/>
      <c r="AI286" s="765"/>
      <c r="AJ286" s="765"/>
      <c r="AK286" s="765"/>
      <c r="AL286" s="765"/>
      <c r="AM286" s="765"/>
      <c r="AN286" s="765"/>
      <c r="AO286" s="765"/>
      <c r="AP286" s="765"/>
      <c r="AQ286" s="765"/>
      <c r="AR286" s="765"/>
      <c r="AS286" s="765"/>
      <c r="AT286" s="765"/>
      <c r="AU286" s="765"/>
      <c r="AV286" s="765"/>
      <c r="AW286" s="765"/>
      <c r="AX286" s="765"/>
      <c r="AY286" s="765"/>
      <c r="AZ286" s="765"/>
      <c r="BA286" s="765"/>
      <c r="BB286" s="765"/>
      <c r="BC286" s="765"/>
      <c r="BD286" s="765"/>
      <c r="BE286" s="765"/>
      <c r="BF286" s="765"/>
      <c r="BG286" s="765"/>
      <c r="BH286" s="765"/>
      <c r="BI286" s="765"/>
      <c r="BJ286" s="765"/>
      <c r="BK286" s="765"/>
      <c r="BL286" s="765"/>
      <c r="BM286" s="765"/>
      <c r="BN286" s="765"/>
      <c r="BO286" s="765"/>
      <c r="BP286" s="765"/>
      <c r="BQ286" s="425"/>
    </row>
    <row r="287" spans="1:71" ht="9" customHeight="1">
      <c r="A287" s="367"/>
      <c r="B287" s="367"/>
      <c r="C287" s="367"/>
      <c r="D287" s="766" t="s">
        <v>318</v>
      </c>
      <c r="E287" s="766"/>
      <c r="F287" s="766"/>
      <c r="G287" s="766"/>
      <c r="H287" s="766"/>
      <c r="I287" s="766"/>
      <c r="J287" s="766"/>
      <c r="K287" s="766"/>
      <c r="L287" s="766"/>
      <c r="M287" s="766"/>
      <c r="N287" s="766"/>
      <c r="O287" s="766"/>
      <c r="P287" s="766"/>
      <c r="Q287" s="766"/>
      <c r="R287" s="766"/>
      <c r="S287" s="766"/>
      <c r="T287" s="766"/>
      <c r="U287" s="766"/>
      <c r="V287" s="766"/>
      <c r="W287" s="766"/>
      <c r="X287" s="766"/>
      <c r="Y287" s="766"/>
      <c r="Z287" s="766"/>
      <c r="AA287" s="766"/>
      <c r="AB287" s="766"/>
      <c r="AC287" s="766"/>
      <c r="AD287" s="766"/>
      <c r="AE287" s="766"/>
      <c r="AF287" s="766"/>
      <c r="AG287" s="766"/>
      <c r="AH287" s="766"/>
      <c r="AI287" s="766"/>
      <c r="AJ287" s="766"/>
      <c r="AK287" s="766"/>
      <c r="AL287" s="766"/>
      <c r="AM287" s="766"/>
      <c r="AN287" s="766"/>
      <c r="AO287" s="766"/>
      <c r="AP287" s="766"/>
      <c r="AQ287" s="766"/>
      <c r="AR287" s="766"/>
      <c r="AS287" s="766"/>
      <c r="AT287" s="766"/>
      <c r="AU287" s="766"/>
      <c r="AV287" s="766"/>
      <c r="AW287" s="766"/>
      <c r="AX287" s="766"/>
      <c r="AY287" s="766"/>
      <c r="AZ287" s="766"/>
      <c r="BA287" s="766"/>
      <c r="BB287" s="766"/>
      <c r="BC287" s="766"/>
      <c r="BD287" s="766"/>
      <c r="BE287" s="766"/>
      <c r="BF287" s="766"/>
      <c r="BG287" s="766"/>
      <c r="BH287" s="766"/>
      <c r="BI287" s="766"/>
      <c r="BJ287" s="766"/>
      <c r="BK287" s="766"/>
      <c r="BL287" s="766"/>
      <c r="BM287" s="766"/>
      <c r="BN287" s="766"/>
      <c r="BO287" s="766"/>
      <c r="BP287" s="367"/>
      <c r="BQ287" s="367"/>
      <c r="BR287" s="367"/>
      <c r="BS287" s="367"/>
    </row>
    <row r="288" spans="1:71" ht="9" customHeight="1">
      <c r="A288" s="367"/>
      <c r="B288" s="367"/>
      <c r="C288" s="367"/>
      <c r="D288" s="766"/>
      <c r="E288" s="766"/>
      <c r="F288" s="766"/>
      <c r="G288" s="766"/>
      <c r="H288" s="766"/>
      <c r="I288" s="766"/>
      <c r="J288" s="766"/>
      <c r="K288" s="766"/>
      <c r="L288" s="766"/>
      <c r="M288" s="766"/>
      <c r="N288" s="766"/>
      <c r="O288" s="766"/>
      <c r="P288" s="766"/>
      <c r="Q288" s="766"/>
      <c r="R288" s="766"/>
      <c r="S288" s="766"/>
      <c r="T288" s="766"/>
      <c r="U288" s="766"/>
      <c r="V288" s="766"/>
      <c r="W288" s="766"/>
      <c r="X288" s="766"/>
      <c r="Y288" s="766"/>
      <c r="Z288" s="766"/>
      <c r="AA288" s="766"/>
      <c r="AB288" s="766"/>
      <c r="AC288" s="766"/>
      <c r="AD288" s="766"/>
      <c r="AE288" s="766"/>
      <c r="AF288" s="766"/>
      <c r="AG288" s="766"/>
      <c r="AH288" s="766"/>
      <c r="AI288" s="766"/>
      <c r="AJ288" s="766"/>
      <c r="AK288" s="766"/>
      <c r="AL288" s="766"/>
      <c r="AM288" s="766"/>
      <c r="AN288" s="766"/>
      <c r="AO288" s="766"/>
      <c r="AP288" s="766"/>
      <c r="AQ288" s="766"/>
      <c r="AR288" s="766"/>
      <c r="AS288" s="766"/>
      <c r="AT288" s="766"/>
      <c r="AU288" s="766"/>
      <c r="AV288" s="766"/>
      <c r="AW288" s="766"/>
      <c r="AX288" s="766"/>
      <c r="AY288" s="766"/>
      <c r="AZ288" s="766"/>
      <c r="BA288" s="766"/>
      <c r="BB288" s="766"/>
      <c r="BC288" s="766"/>
      <c r="BD288" s="766"/>
      <c r="BE288" s="766"/>
      <c r="BF288" s="766"/>
      <c r="BG288" s="766"/>
      <c r="BH288" s="766"/>
      <c r="BI288" s="766"/>
      <c r="BJ288" s="766"/>
      <c r="BK288" s="766"/>
      <c r="BL288" s="766"/>
      <c r="BM288" s="766"/>
      <c r="BN288" s="766"/>
      <c r="BO288" s="766"/>
      <c r="BP288" s="367"/>
      <c r="BQ288" s="367"/>
      <c r="BR288" s="367"/>
      <c r="BS288" s="367"/>
    </row>
    <row r="289" spans="1:71" ht="9" customHeight="1">
      <c r="A289" s="367"/>
      <c r="B289" s="367"/>
      <c r="C289" s="367"/>
      <c r="D289" s="766"/>
      <c r="E289" s="766"/>
      <c r="F289" s="766"/>
      <c r="G289" s="766"/>
      <c r="H289" s="766"/>
      <c r="I289" s="766"/>
      <c r="J289" s="766"/>
      <c r="K289" s="766"/>
      <c r="L289" s="766"/>
      <c r="M289" s="766"/>
      <c r="N289" s="766"/>
      <c r="O289" s="766"/>
      <c r="P289" s="766"/>
      <c r="Q289" s="766"/>
      <c r="R289" s="766"/>
      <c r="S289" s="766"/>
      <c r="T289" s="766"/>
      <c r="U289" s="766"/>
      <c r="V289" s="766"/>
      <c r="W289" s="766"/>
      <c r="X289" s="766"/>
      <c r="Y289" s="766"/>
      <c r="Z289" s="766"/>
      <c r="AA289" s="766"/>
      <c r="AB289" s="766"/>
      <c r="AC289" s="766"/>
      <c r="AD289" s="766"/>
      <c r="AE289" s="766"/>
      <c r="AF289" s="766"/>
      <c r="AG289" s="766"/>
      <c r="AH289" s="766"/>
      <c r="AI289" s="766"/>
      <c r="AJ289" s="766"/>
      <c r="AK289" s="766"/>
      <c r="AL289" s="766"/>
      <c r="AM289" s="766"/>
      <c r="AN289" s="766"/>
      <c r="AO289" s="766"/>
      <c r="AP289" s="766"/>
      <c r="AQ289" s="766"/>
      <c r="AR289" s="766"/>
      <c r="AS289" s="766"/>
      <c r="AT289" s="766"/>
      <c r="AU289" s="766"/>
      <c r="AV289" s="766"/>
      <c r="AW289" s="766"/>
      <c r="AX289" s="766"/>
      <c r="AY289" s="766"/>
      <c r="AZ289" s="766"/>
      <c r="BA289" s="766"/>
      <c r="BB289" s="766"/>
      <c r="BC289" s="766"/>
      <c r="BD289" s="766"/>
      <c r="BE289" s="766"/>
      <c r="BF289" s="766"/>
      <c r="BG289" s="766"/>
      <c r="BH289" s="766"/>
      <c r="BI289" s="766"/>
      <c r="BJ289" s="766"/>
      <c r="BK289" s="766"/>
      <c r="BL289" s="766"/>
      <c r="BM289" s="766"/>
      <c r="BN289" s="766"/>
      <c r="BO289" s="766"/>
      <c r="BP289" s="367"/>
      <c r="BQ289" s="367"/>
      <c r="BR289" s="367"/>
      <c r="BS289" s="367"/>
    </row>
    <row r="290" spans="1:71" ht="9" customHeight="1">
      <c r="A290" s="367"/>
      <c r="B290" s="367"/>
      <c r="C290" s="367"/>
      <c r="D290" s="766"/>
      <c r="E290" s="766"/>
      <c r="F290" s="766"/>
      <c r="G290" s="766"/>
      <c r="H290" s="766"/>
      <c r="I290" s="766"/>
      <c r="J290" s="766"/>
      <c r="K290" s="766"/>
      <c r="L290" s="766"/>
      <c r="M290" s="766"/>
      <c r="N290" s="766"/>
      <c r="O290" s="766"/>
      <c r="P290" s="766"/>
      <c r="Q290" s="766"/>
      <c r="R290" s="766"/>
      <c r="S290" s="766"/>
      <c r="T290" s="766"/>
      <c r="U290" s="766"/>
      <c r="V290" s="766"/>
      <c r="W290" s="766"/>
      <c r="X290" s="766"/>
      <c r="Y290" s="766"/>
      <c r="Z290" s="766"/>
      <c r="AA290" s="766"/>
      <c r="AB290" s="766"/>
      <c r="AC290" s="766"/>
      <c r="AD290" s="766"/>
      <c r="AE290" s="766"/>
      <c r="AF290" s="766"/>
      <c r="AG290" s="766"/>
      <c r="AH290" s="766"/>
      <c r="AI290" s="766"/>
      <c r="AJ290" s="766"/>
      <c r="AK290" s="766"/>
      <c r="AL290" s="766"/>
      <c r="AM290" s="766"/>
      <c r="AN290" s="766"/>
      <c r="AO290" s="766"/>
      <c r="AP290" s="766"/>
      <c r="AQ290" s="766"/>
      <c r="AR290" s="766"/>
      <c r="AS290" s="766"/>
      <c r="AT290" s="766"/>
      <c r="AU290" s="766"/>
      <c r="AV290" s="766"/>
      <c r="AW290" s="766"/>
      <c r="AX290" s="766"/>
      <c r="AY290" s="766"/>
      <c r="AZ290" s="766"/>
      <c r="BA290" s="766"/>
      <c r="BB290" s="766"/>
      <c r="BC290" s="766"/>
      <c r="BD290" s="766"/>
      <c r="BE290" s="766"/>
      <c r="BF290" s="766"/>
      <c r="BG290" s="766"/>
      <c r="BH290" s="766"/>
      <c r="BI290" s="766"/>
      <c r="BJ290" s="766"/>
      <c r="BK290" s="766"/>
      <c r="BL290" s="766"/>
      <c r="BM290" s="766"/>
      <c r="BN290" s="766"/>
      <c r="BO290" s="766"/>
      <c r="BP290" s="367"/>
      <c r="BQ290" s="367"/>
      <c r="BR290" s="367"/>
      <c r="BS290" s="367"/>
    </row>
    <row r="291" spans="1:71" ht="9" customHeight="1">
      <c r="A291" s="367"/>
      <c r="B291" s="367"/>
      <c r="C291" s="367"/>
      <c r="D291" s="766"/>
      <c r="E291" s="766"/>
      <c r="F291" s="766"/>
      <c r="G291" s="766"/>
      <c r="H291" s="766"/>
      <c r="I291" s="766"/>
      <c r="J291" s="766"/>
      <c r="K291" s="766"/>
      <c r="L291" s="766"/>
      <c r="M291" s="766"/>
      <c r="N291" s="766"/>
      <c r="O291" s="766"/>
      <c r="P291" s="766"/>
      <c r="Q291" s="766"/>
      <c r="R291" s="766"/>
      <c r="S291" s="766"/>
      <c r="T291" s="766"/>
      <c r="U291" s="766"/>
      <c r="V291" s="766"/>
      <c r="W291" s="766"/>
      <c r="X291" s="766"/>
      <c r="Y291" s="766"/>
      <c r="Z291" s="766"/>
      <c r="AA291" s="766"/>
      <c r="AB291" s="766"/>
      <c r="AC291" s="766"/>
      <c r="AD291" s="766"/>
      <c r="AE291" s="766"/>
      <c r="AF291" s="766"/>
      <c r="AG291" s="766"/>
      <c r="AH291" s="766"/>
      <c r="AI291" s="766"/>
      <c r="AJ291" s="766"/>
      <c r="AK291" s="766"/>
      <c r="AL291" s="766"/>
      <c r="AM291" s="766"/>
      <c r="AN291" s="766"/>
      <c r="AO291" s="766"/>
      <c r="AP291" s="766"/>
      <c r="AQ291" s="766"/>
      <c r="AR291" s="766"/>
      <c r="AS291" s="766"/>
      <c r="AT291" s="766"/>
      <c r="AU291" s="766"/>
      <c r="AV291" s="766"/>
      <c r="AW291" s="766"/>
      <c r="AX291" s="766"/>
      <c r="AY291" s="766"/>
      <c r="AZ291" s="766"/>
      <c r="BA291" s="766"/>
      <c r="BB291" s="766"/>
      <c r="BC291" s="766"/>
      <c r="BD291" s="766"/>
      <c r="BE291" s="766"/>
      <c r="BF291" s="766"/>
      <c r="BG291" s="766"/>
      <c r="BH291" s="766"/>
      <c r="BI291" s="766"/>
      <c r="BJ291" s="766"/>
      <c r="BK291" s="766"/>
      <c r="BL291" s="766"/>
      <c r="BM291" s="766"/>
      <c r="BN291" s="766"/>
      <c r="BO291" s="766"/>
      <c r="BP291" s="367"/>
      <c r="BQ291" s="367"/>
      <c r="BR291" s="367"/>
      <c r="BS291" s="367"/>
    </row>
    <row r="292" spans="1:71" ht="6.75" customHeight="1"/>
    <row r="293" spans="1:71" ht="6.75" customHeight="1"/>
    <row r="294" spans="1:71" ht="6.75" customHeight="1"/>
    <row r="295" spans="1:71" ht="6.75" customHeight="1"/>
    <row r="296" spans="1:71" ht="6.75" customHeight="1"/>
    <row r="297" spans="1:71" ht="6.75" customHeight="1"/>
    <row r="298" spans="1:71" ht="6.75" customHeight="1"/>
    <row r="299" spans="1:71" ht="6.75" customHeight="1"/>
    <row r="300" spans="1:71" ht="6.75" customHeight="1"/>
    <row r="301" spans="1:71" ht="6.75" customHeight="1"/>
    <row r="302" spans="1:71" ht="6.75" customHeight="1"/>
    <row r="303" spans="1:71" ht="6.75" customHeight="1"/>
    <row r="304" spans="1:71" ht="6.75" customHeight="1"/>
    <row r="305" ht="6.75" customHeight="1"/>
    <row r="306" ht="6.75" hidden="1" customHeight="1"/>
    <row r="307" ht="6.75" hidden="1" customHeight="1"/>
    <row r="308" ht="6.75" hidden="1" customHeight="1"/>
    <row r="309" ht="6.75" hidden="1" customHeight="1"/>
    <row r="310" ht="6.75" hidden="1" customHeight="1"/>
    <row r="311" ht="6.75" hidden="1" customHeight="1"/>
    <row r="312" ht="6.75" hidden="1" customHeight="1"/>
    <row r="313" ht="6.75" hidden="1" customHeight="1"/>
    <row r="314" ht="6.75" hidden="1" customHeight="1"/>
    <row r="315" ht="6.75" hidden="1" customHeight="1"/>
    <row r="316" ht="6.75" hidden="1" customHeight="1"/>
    <row r="317" ht="6.75" hidden="1" customHeight="1"/>
    <row r="318" ht="6.75" hidden="1" customHeight="1"/>
    <row r="319" ht="6.75" hidden="1" customHeight="1"/>
    <row r="320" ht="6.75" hidden="1" customHeight="1"/>
    <row r="321" ht="6.75" hidden="1" customHeight="1"/>
    <row r="322" ht="6.75" hidden="1" customHeight="1"/>
    <row r="323" ht="6.75" hidden="1" customHeight="1"/>
    <row r="324" ht="6.75" hidden="1" customHeight="1"/>
    <row r="325" ht="6.75" hidden="1" customHeight="1"/>
    <row r="326" ht="6.75" hidden="1" customHeight="1"/>
    <row r="327" ht="6.75" hidden="1" customHeight="1"/>
    <row r="328" ht="6.75" hidden="1" customHeight="1"/>
    <row r="329" ht="6.75" hidden="1" customHeight="1"/>
    <row r="330" ht="6.75" hidden="1" customHeight="1"/>
    <row r="331" ht="6.75" hidden="1" customHeight="1"/>
    <row r="332" ht="6.75" hidden="1" customHeight="1"/>
    <row r="333" ht="6.75" hidden="1" customHeight="1"/>
    <row r="334" ht="6.75" hidden="1" customHeight="1"/>
    <row r="335" ht="6.75" hidden="1" customHeight="1"/>
    <row r="336" ht="6.75" hidden="1" customHeight="1"/>
    <row r="337" ht="6.75" hidden="1" customHeight="1"/>
    <row r="338" ht="6.75" hidden="1" customHeight="1"/>
    <row r="339" ht="6.75" hidden="1" customHeight="1"/>
    <row r="340" ht="6.75" hidden="1" customHeight="1"/>
    <row r="341" ht="6.75" hidden="1" customHeight="1"/>
    <row r="342" ht="6.75" hidden="1" customHeight="1"/>
    <row r="343" ht="6.75" hidden="1" customHeight="1"/>
    <row r="344" ht="6.75" hidden="1" customHeight="1"/>
    <row r="345" ht="6.75" hidden="1" customHeight="1"/>
    <row r="346" ht="6.75" hidden="1" customHeight="1"/>
    <row r="347" ht="6.75" hidden="1" customHeight="1"/>
    <row r="348" ht="6.75" hidden="1" customHeight="1"/>
    <row r="349" ht="6.75" hidden="1" customHeight="1"/>
    <row r="350" ht="6.75" hidden="1" customHeight="1"/>
    <row r="351" ht="6.75" hidden="1" customHeight="1"/>
    <row r="352" ht="6.75" hidden="1" customHeight="1"/>
    <row r="353" ht="6.75" hidden="1" customHeight="1"/>
    <row r="354" ht="6.75" hidden="1" customHeight="1"/>
    <row r="355" ht="6.75" hidden="1" customHeight="1"/>
    <row r="356" ht="6.75" hidden="1" customHeight="1"/>
    <row r="357" ht="6.75" hidden="1" customHeight="1"/>
    <row r="358" ht="6.75" hidden="1" customHeight="1"/>
    <row r="359" ht="6.75" hidden="1" customHeight="1"/>
    <row r="360" ht="6.75" hidden="1" customHeight="1"/>
    <row r="361" ht="6.75" hidden="1" customHeight="1"/>
    <row r="362" ht="6.75" hidden="1" customHeight="1"/>
    <row r="363" ht="6.75" hidden="1" customHeight="1"/>
    <row r="364" ht="6.75" hidden="1" customHeight="1"/>
    <row r="365" ht="6.75" hidden="1" customHeight="1"/>
    <row r="366" ht="6.75" hidden="1" customHeight="1"/>
    <row r="367" ht="6.75" hidden="1" customHeight="1"/>
    <row r="368" ht="6.75" hidden="1" customHeight="1"/>
    <row r="369" ht="6.75" hidden="1" customHeight="1"/>
    <row r="370" ht="6.75" hidden="1" customHeight="1"/>
    <row r="371" ht="6.75" hidden="1" customHeight="1"/>
    <row r="372" ht="6.75" hidden="1" customHeight="1"/>
    <row r="373" ht="6.75" hidden="1" customHeight="1"/>
    <row r="374" ht="6.75" hidden="1" customHeight="1"/>
    <row r="375" ht="6.75" hidden="1" customHeight="1"/>
    <row r="376" ht="6.75" hidden="1" customHeight="1"/>
    <row r="377" ht="6.75" hidden="1" customHeight="1"/>
    <row r="378" ht="6.75" hidden="1" customHeight="1"/>
    <row r="379" ht="6.75" hidden="1" customHeight="1"/>
    <row r="380" ht="6.75" hidden="1" customHeight="1"/>
    <row r="381" ht="6.75" hidden="1" customHeight="1"/>
    <row r="382" ht="6.75" hidden="1" customHeight="1"/>
    <row r="383" ht="6.75" hidden="1" customHeight="1"/>
    <row r="384" ht="6.75" hidden="1" customHeight="1"/>
    <row r="385" ht="6.75" hidden="1" customHeight="1"/>
    <row r="386" ht="6.75" hidden="1" customHeight="1"/>
    <row r="387" ht="6.75" hidden="1" customHeight="1"/>
    <row r="388" ht="6.75" hidden="1" customHeight="1"/>
    <row r="389" ht="6.75" hidden="1" customHeight="1"/>
    <row r="390" ht="6.75" hidden="1" customHeight="1"/>
    <row r="391" ht="6.75" hidden="1" customHeight="1"/>
    <row r="392" ht="6.75" hidden="1" customHeight="1"/>
    <row r="393" ht="6.75" hidden="1" customHeight="1"/>
    <row r="394" ht="6.75" hidden="1" customHeight="1"/>
    <row r="395" ht="6.75" hidden="1" customHeight="1"/>
    <row r="396" ht="6.75" hidden="1" customHeight="1"/>
    <row r="397" ht="6.75" hidden="1" customHeight="1"/>
    <row r="398" ht="6.75" hidden="1" customHeight="1"/>
    <row r="399" ht="6.75" hidden="1" customHeight="1"/>
    <row r="400" ht="6.75" hidden="1" customHeight="1"/>
    <row r="401" ht="6.75" hidden="1" customHeight="1"/>
    <row r="402" ht="6.75" hidden="1" customHeight="1"/>
    <row r="403" ht="6.75" hidden="1" customHeight="1"/>
    <row r="404" ht="6.75" hidden="1" customHeight="1"/>
    <row r="405" ht="6.75" hidden="1" customHeight="1"/>
    <row r="406" ht="6.75" hidden="1" customHeight="1"/>
    <row r="407" ht="6.75" hidden="1" customHeight="1"/>
    <row r="408" ht="6.75" hidden="1" customHeight="1"/>
    <row r="409" ht="6.75" hidden="1" customHeight="1"/>
    <row r="410" ht="6.75" hidden="1" customHeight="1"/>
    <row r="411" ht="6.75" hidden="1" customHeight="1"/>
    <row r="412" ht="6.75" hidden="1" customHeight="1"/>
    <row r="413" ht="6.75" hidden="1" customHeight="1"/>
    <row r="414" ht="6.75" hidden="1" customHeight="1"/>
    <row r="415" ht="6.75" hidden="1" customHeight="1"/>
    <row r="416" ht="6.75" hidden="1" customHeight="1"/>
    <row r="417" ht="6.75" hidden="1" customHeight="1"/>
    <row r="418" ht="6.75" hidden="1" customHeight="1"/>
    <row r="419" ht="6.75" hidden="1" customHeight="1"/>
    <row r="420" ht="6.75" hidden="1" customHeight="1"/>
    <row r="421" ht="6.75" hidden="1" customHeight="1"/>
    <row r="422" ht="6.75" hidden="1" customHeight="1"/>
    <row r="423" ht="6.75" hidden="1" customHeight="1"/>
    <row r="424" ht="6.75" hidden="1" customHeight="1"/>
    <row r="425" ht="6.75" hidden="1" customHeight="1"/>
    <row r="426" ht="6.75" hidden="1" customHeight="1"/>
    <row r="427" ht="6.75" hidden="1" customHeight="1"/>
    <row r="428" ht="6.75" hidden="1" customHeight="1"/>
    <row r="429" ht="6.75" hidden="1" customHeight="1"/>
    <row r="430" ht="6.75" hidden="1" customHeight="1"/>
    <row r="431" ht="6.75" hidden="1" customHeight="1"/>
    <row r="432" ht="6.75" hidden="1" customHeight="1"/>
    <row r="433" ht="6.75" hidden="1" customHeight="1"/>
    <row r="434" ht="6.75" hidden="1" customHeight="1"/>
    <row r="435" ht="6.75" hidden="1" customHeight="1"/>
    <row r="436" ht="6.75" hidden="1" customHeight="1"/>
    <row r="437" ht="6.75" hidden="1" customHeight="1"/>
    <row r="438" ht="6.75" hidden="1" customHeight="1"/>
    <row r="439" ht="6.75" hidden="1" customHeight="1"/>
    <row r="440" ht="6.75" hidden="1" customHeight="1"/>
    <row r="441" ht="6.75" hidden="1" customHeight="1"/>
    <row r="442" ht="6.75" hidden="1" customHeight="1"/>
    <row r="443" ht="6.75" hidden="1" customHeight="1"/>
    <row r="444" ht="6.75" hidden="1" customHeight="1"/>
    <row r="445" ht="6.75" hidden="1" customHeight="1"/>
    <row r="446" ht="6.75" hidden="1" customHeight="1"/>
    <row r="447" ht="6.75" hidden="1" customHeight="1"/>
    <row r="448" ht="6.75" hidden="1" customHeight="1"/>
    <row r="449" ht="6.75" hidden="1" customHeight="1"/>
    <row r="450" ht="6.75" hidden="1" customHeight="1"/>
    <row r="451" ht="6.75" hidden="1" customHeight="1"/>
    <row r="452" ht="6.75" hidden="1" customHeight="1"/>
    <row r="453" ht="6.75" hidden="1" customHeight="1"/>
    <row r="454" ht="6.75" hidden="1" customHeight="1"/>
    <row r="455" ht="6.75" hidden="1" customHeight="1"/>
    <row r="456" ht="6.75" hidden="1" customHeight="1"/>
    <row r="457" ht="6.75" hidden="1" customHeight="1"/>
    <row r="458" ht="6.75" hidden="1" customHeight="1"/>
    <row r="459" ht="6.75" hidden="1" customHeight="1"/>
    <row r="460" ht="6.75" hidden="1" customHeight="1"/>
    <row r="461" ht="6.75" hidden="1" customHeight="1"/>
    <row r="462" ht="6.75" hidden="1" customHeight="1"/>
    <row r="463" ht="6.75" hidden="1" customHeight="1"/>
    <row r="464" ht="6.75" hidden="1" customHeight="1"/>
    <row r="465" ht="6.75" hidden="1" customHeight="1"/>
    <row r="466" ht="6.75" hidden="1" customHeight="1"/>
    <row r="467" ht="6.75" hidden="1" customHeight="1"/>
    <row r="468" ht="6.75" hidden="1" customHeight="1"/>
    <row r="469" ht="6.75" hidden="1" customHeight="1"/>
    <row r="470" ht="6.75" hidden="1" customHeight="1"/>
    <row r="471" ht="6.75" hidden="1" customHeight="1"/>
    <row r="472" ht="6.75" hidden="1" customHeight="1"/>
    <row r="473" ht="6.75" hidden="1" customHeight="1"/>
    <row r="474" ht="6.75" hidden="1" customHeight="1"/>
    <row r="475" ht="6.75" hidden="1" customHeight="1"/>
    <row r="476" ht="6.75" hidden="1" customHeight="1"/>
    <row r="477" ht="6.75" hidden="1" customHeight="1"/>
    <row r="478" ht="6.75" hidden="1" customHeight="1"/>
    <row r="479" ht="6.75" hidden="1" customHeight="1"/>
    <row r="480" ht="6.75" hidden="1" customHeight="1"/>
    <row r="481" ht="6.75" hidden="1" customHeight="1"/>
    <row r="482" ht="6.75" hidden="1" customHeight="1"/>
    <row r="483" ht="6.75" hidden="1" customHeight="1"/>
    <row r="484" ht="6.75" hidden="1" customHeight="1"/>
    <row r="485" ht="6.75" hidden="1" customHeight="1"/>
    <row r="486" ht="6.75" hidden="1" customHeight="1"/>
    <row r="487" ht="6.75" hidden="1" customHeight="1"/>
    <row r="488" ht="6.75" hidden="1" customHeight="1"/>
    <row r="489" ht="6.75" hidden="1" customHeight="1"/>
    <row r="490" ht="6.75" hidden="1" customHeight="1"/>
    <row r="491" ht="6.75" hidden="1" customHeight="1"/>
    <row r="492" ht="6.75" hidden="1" customHeight="1"/>
    <row r="493" ht="6.75" hidden="1" customHeight="1"/>
    <row r="494" ht="6.75" hidden="1" customHeight="1"/>
    <row r="495" ht="6.75" hidden="1" customHeight="1"/>
    <row r="496" ht="6.75" hidden="1" customHeight="1"/>
    <row r="497" ht="6.75" hidden="1" customHeight="1"/>
    <row r="498" ht="6.75" hidden="1" customHeight="1"/>
    <row r="499" ht="6.75" hidden="1" customHeight="1"/>
    <row r="500" ht="6.75" hidden="1" customHeight="1"/>
    <row r="501" ht="6.75" hidden="1" customHeight="1"/>
    <row r="502" ht="6.75" hidden="1" customHeight="1"/>
    <row r="503" ht="6.75" hidden="1" customHeight="1"/>
    <row r="504" ht="6.75" hidden="1" customHeight="1"/>
    <row r="505" ht="6.75" hidden="1" customHeight="1"/>
    <row r="506" ht="6.75" hidden="1" customHeight="1"/>
    <row r="507" ht="6.75" hidden="1" customHeight="1"/>
    <row r="508" ht="6.75" hidden="1" customHeight="1"/>
    <row r="509" ht="6.75" hidden="1" customHeight="1"/>
    <row r="510" ht="6.75" hidden="1" customHeight="1"/>
    <row r="511" ht="6.75" hidden="1" customHeight="1"/>
    <row r="512" ht="6.75" hidden="1" customHeight="1"/>
    <row r="513" ht="6.75" hidden="1" customHeight="1"/>
    <row r="514" ht="6.75" hidden="1" customHeight="1"/>
    <row r="515" ht="6.75" hidden="1" customHeight="1"/>
    <row r="516" ht="6.75" hidden="1" customHeight="1"/>
    <row r="517" ht="6.75" hidden="1" customHeight="1"/>
    <row r="518" ht="6.75" hidden="1" customHeight="1"/>
    <row r="519" ht="6.75" hidden="1" customHeight="1"/>
    <row r="520" ht="6.75" hidden="1" customHeight="1"/>
    <row r="521" ht="6.75" hidden="1" customHeight="1"/>
    <row r="522" ht="6.75" hidden="1" customHeight="1"/>
    <row r="523" ht="6.75" hidden="1" customHeight="1"/>
    <row r="524" ht="6.75" hidden="1" customHeight="1"/>
    <row r="525" ht="6.75" hidden="1" customHeight="1"/>
    <row r="526" ht="6.75" hidden="1" customHeight="1"/>
    <row r="527" ht="6.75" hidden="1" customHeight="1"/>
    <row r="528" ht="6.75" hidden="1" customHeight="1"/>
    <row r="529" ht="6.75" hidden="1" customHeight="1"/>
    <row r="530" ht="6.75" hidden="1" customHeight="1"/>
    <row r="531" ht="6.75" hidden="1" customHeight="1"/>
    <row r="532" ht="6.75" hidden="1" customHeight="1"/>
    <row r="533" ht="6.75" hidden="1" customHeight="1"/>
    <row r="534" ht="6.75" hidden="1" customHeight="1"/>
    <row r="535" ht="6.75" hidden="1" customHeight="1"/>
    <row r="536" ht="6.75" hidden="1" customHeight="1"/>
    <row r="537" ht="6.75" hidden="1" customHeight="1"/>
    <row r="538" ht="6.75" hidden="1" customHeight="1"/>
    <row r="539" ht="6.75" hidden="1" customHeight="1"/>
    <row r="540" ht="6.75" hidden="1" customHeight="1"/>
    <row r="541" ht="6.75" hidden="1" customHeight="1"/>
    <row r="542" ht="6.75" hidden="1" customHeight="1"/>
    <row r="543" ht="6.75" hidden="1" customHeight="1"/>
    <row r="544" ht="6.75" hidden="1" customHeight="1"/>
    <row r="545" ht="6.75" hidden="1" customHeight="1"/>
    <row r="546" ht="6.75" hidden="1" customHeight="1"/>
    <row r="547" ht="6.75" hidden="1" customHeight="1"/>
    <row r="548" ht="6.75" hidden="1" customHeight="1"/>
    <row r="549" ht="6.75" hidden="1" customHeight="1"/>
    <row r="550" ht="6.75" hidden="1" customHeight="1"/>
    <row r="551" ht="6.75" hidden="1" customHeight="1"/>
    <row r="552" ht="6.75" hidden="1" customHeight="1"/>
    <row r="553" ht="6.75" hidden="1" customHeight="1"/>
    <row r="554" ht="6.75" hidden="1" customHeight="1"/>
    <row r="555" ht="6.75" hidden="1" customHeight="1"/>
    <row r="556" ht="6.75" hidden="1" customHeight="1"/>
    <row r="557" ht="6.75" hidden="1" customHeight="1"/>
    <row r="558" ht="6.75" hidden="1" customHeight="1"/>
    <row r="559" ht="6.75" hidden="1" customHeight="1"/>
    <row r="560" ht="6.75" hidden="1" customHeight="1"/>
    <row r="561" ht="6.75" hidden="1" customHeight="1"/>
    <row r="562" ht="6.75" hidden="1" customHeight="1"/>
    <row r="563" ht="6.75" hidden="1" customHeight="1"/>
    <row r="564" ht="6.75" hidden="1" customHeight="1"/>
    <row r="565" ht="6.75" hidden="1" customHeight="1"/>
    <row r="566" ht="6.75" hidden="1" customHeight="1"/>
    <row r="567" ht="6.75" hidden="1" customHeight="1"/>
    <row r="568" ht="6.75" hidden="1" customHeight="1"/>
    <row r="569" ht="6.75" hidden="1" customHeight="1"/>
    <row r="570" ht="6.75" hidden="1" customHeight="1"/>
    <row r="571" ht="6.75" hidden="1" customHeight="1"/>
    <row r="572" ht="6.75" hidden="1" customHeight="1"/>
    <row r="573" ht="6.75" hidden="1" customHeight="1"/>
    <row r="574" ht="6.75" hidden="1" customHeight="1"/>
    <row r="575" ht="6.75" hidden="1" customHeight="1"/>
    <row r="576" ht="6.75" hidden="1" customHeight="1"/>
    <row r="577" ht="6.75" hidden="1" customHeight="1"/>
    <row r="578" ht="6.75" hidden="1" customHeight="1"/>
    <row r="579" ht="6.75" hidden="1" customHeight="1"/>
    <row r="580" ht="6.75" hidden="1" customHeight="1"/>
    <row r="581" ht="6.75" hidden="1" customHeight="1"/>
    <row r="582" ht="6.75" hidden="1" customHeight="1"/>
    <row r="583" ht="6.75" hidden="1" customHeight="1"/>
    <row r="584" ht="6.75" hidden="1" customHeight="1"/>
    <row r="585" ht="6.75" hidden="1" customHeight="1"/>
    <row r="586" ht="6.75" hidden="1" customHeight="1"/>
    <row r="587" ht="6.75" hidden="1" customHeight="1"/>
    <row r="588" ht="6.75" hidden="1" customHeight="1"/>
    <row r="589" ht="6.75" hidden="1" customHeight="1"/>
    <row r="590" ht="6.75" hidden="1" customHeight="1"/>
    <row r="591" ht="6.75" hidden="1" customHeight="1"/>
    <row r="592" ht="6.75" hidden="1" customHeight="1"/>
    <row r="593" ht="6.75" hidden="1" customHeight="1"/>
    <row r="594" ht="6.75" hidden="1" customHeight="1"/>
    <row r="595" ht="6.75" hidden="1" customHeight="1"/>
    <row r="596" ht="6.75" hidden="1" customHeight="1"/>
    <row r="597" ht="6.75" hidden="1" customHeight="1"/>
    <row r="598" ht="6.75" hidden="1" customHeight="1"/>
    <row r="599" ht="6.75" hidden="1" customHeight="1"/>
    <row r="600" ht="6.75" hidden="1" customHeight="1"/>
    <row r="601" ht="6.75" hidden="1" customHeight="1"/>
    <row r="602" ht="6.75" hidden="1" customHeight="1"/>
    <row r="603" ht="6.75" hidden="1" customHeight="1"/>
    <row r="604" ht="6.75" hidden="1" customHeight="1"/>
    <row r="605" ht="6.75" hidden="1" customHeight="1"/>
    <row r="606" ht="6.75" hidden="1" customHeight="1"/>
    <row r="607" ht="6.75" hidden="1" customHeight="1"/>
    <row r="608" ht="6.75" hidden="1" customHeight="1"/>
    <row r="609" ht="6.75" hidden="1" customHeight="1"/>
    <row r="610" ht="6.75" hidden="1" customHeight="1"/>
    <row r="611" ht="6.75" hidden="1" customHeight="1"/>
    <row r="612" ht="6.75" hidden="1" customHeight="1"/>
    <row r="613" ht="6.75" hidden="1" customHeight="1"/>
    <row r="614" ht="6.75" hidden="1" customHeight="1"/>
    <row r="615" ht="6.75" hidden="1" customHeight="1"/>
    <row r="616" ht="6.75" hidden="1" customHeight="1"/>
    <row r="617" ht="6.75" hidden="1" customHeight="1"/>
    <row r="618" ht="6.75" hidden="1" customHeight="1"/>
    <row r="619" ht="6.75" hidden="1" customHeight="1"/>
    <row r="620" ht="6.75" hidden="1" customHeight="1"/>
    <row r="621" ht="6.75" hidden="1" customHeight="1"/>
    <row r="622" ht="6.75" hidden="1" customHeight="1"/>
    <row r="623" ht="6.75" hidden="1" customHeight="1"/>
    <row r="624" ht="6.75" hidden="1" customHeight="1"/>
    <row r="625" ht="6.75" hidden="1" customHeight="1"/>
    <row r="626" ht="6.75" hidden="1" customHeight="1"/>
    <row r="627" ht="6.75" hidden="1" customHeight="1"/>
    <row r="628" ht="6.75" hidden="1" customHeight="1"/>
    <row r="629" ht="6.75" hidden="1" customHeight="1"/>
    <row r="630" ht="6.75" hidden="1" customHeight="1"/>
    <row r="631" ht="6.75" hidden="1"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sheetData>
  <sheetProtection password="CAF3" sheet="1" objects="1" scenarios="1"/>
  <mergeCells count="340">
    <mergeCell ref="Y6:BR6"/>
    <mergeCell ref="BH8:BN8"/>
    <mergeCell ref="AT10:AY10"/>
    <mergeCell ref="BH10:BN10"/>
    <mergeCell ref="D279:BQ282"/>
    <mergeCell ref="D284:BP286"/>
    <mergeCell ref="D287:BO291"/>
    <mergeCell ref="BC12:BH12"/>
    <mergeCell ref="B7:BR7"/>
    <mergeCell ref="AH8:AM8"/>
    <mergeCell ref="AT8:AY8"/>
    <mergeCell ref="N8:AF8"/>
    <mergeCell ref="B11:AI11"/>
    <mergeCell ref="D268:W275"/>
    <mergeCell ref="AA268:AR275"/>
    <mergeCell ref="AW268:BN275"/>
    <mergeCell ref="C276:X277"/>
    <mergeCell ref="Y276:AT277"/>
    <mergeCell ref="AU276:BP277"/>
    <mergeCell ref="C233:BF234"/>
    <mergeCell ref="C235:BA236"/>
    <mergeCell ref="C237:BH238"/>
    <mergeCell ref="C254:BQ262"/>
    <mergeCell ref="C264:AF265"/>
    <mergeCell ref="AG264:BS265"/>
    <mergeCell ref="D229:AL230"/>
    <mergeCell ref="AM229:BF230"/>
    <mergeCell ref="BG229:BS230"/>
    <mergeCell ref="D231:AL231"/>
    <mergeCell ref="AM231:BF231"/>
    <mergeCell ref="BG231:BS231"/>
    <mergeCell ref="D225:AL226"/>
    <mergeCell ref="AM225:BF226"/>
    <mergeCell ref="BG225:BS226"/>
    <mergeCell ref="D227:AL228"/>
    <mergeCell ref="AM227:BF228"/>
    <mergeCell ref="BG227:BS228"/>
    <mergeCell ref="D249:BN249"/>
    <mergeCell ref="D247:BN247"/>
    <mergeCell ref="C252:M252"/>
    <mergeCell ref="C250:O251"/>
    <mergeCell ref="C221:C222"/>
    <mergeCell ref="D221:AL222"/>
    <mergeCell ref="AM221:BF222"/>
    <mergeCell ref="BG221:BN222"/>
    <mergeCell ref="BO221:BS222"/>
    <mergeCell ref="D223:AL224"/>
    <mergeCell ref="AM223:BF224"/>
    <mergeCell ref="BG223:BS224"/>
    <mergeCell ref="C217:C218"/>
    <mergeCell ref="D217:AL218"/>
    <mergeCell ref="AM217:BF218"/>
    <mergeCell ref="BG217:BN218"/>
    <mergeCell ref="BO217:BS218"/>
    <mergeCell ref="C219:C220"/>
    <mergeCell ref="D219:AL220"/>
    <mergeCell ref="AM219:BF220"/>
    <mergeCell ref="BG219:BN220"/>
    <mergeCell ref="BO219:BS220"/>
    <mergeCell ref="C213:C214"/>
    <mergeCell ref="D213:AL214"/>
    <mergeCell ref="AM213:BF214"/>
    <mergeCell ref="BG213:BN214"/>
    <mergeCell ref="BO213:BS214"/>
    <mergeCell ref="C215:C216"/>
    <mergeCell ref="D215:AL216"/>
    <mergeCell ref="AM215:BF216"/>
    <mergeCell ref="BG215:BN216"/>
    <mergeCell ref="BO215:BS216"/>
    <mergeCell ref="C209:C210"/>
    <mergeCell ref="D209:AL210"/>
    <mergeCell ref="AM209:BF210"/>
    <mergeCell ref="BG209:BN210"/>
    <mergeCell ref="BO209:BS210"/>
    <mergeCell ref="C211:C212"/>
    <mergeCell ref="D211:AL212"/>
    <mergeCell ref="AM211:BF212"/>
    <mergeCell ref="BG211:BN212"/>
    <mergeCell ref="BO211:BS212"/>
    <mergeCell ref="BO205:BS206"/>
    <mergeCell ref="AM206:AV206"/>
    <mergeCell ref="AW206:BF206"/>
    <mergeCell ref="C207:C208"/>
    <mergeCell ref="D207:AL208"/>
    <mergeCell ref="AM207:BF208"/>
    <mergeCell ref="BG207:BN208"/>
    <mergeCell ref="BO207:BS208"/>
    <mergeCell ref="C200:AJ201"/>
    <mergeCell ref="C203:AL204"/>
    <mergeCell ref="AM203:BF204"/>
    <mergeCell ref="BG203:BN204"/>
    <mergeCell ref="BO203:BS204"/>
    <mergeCell ref="C205:C206"/>
    <mergeCell ref="D205:AL206"/>
    <mergeCell ref="AM205:AV205"/>
    <mergeCell ref="AW205:BF205"/>
    <mergeCell ref="BG205:BN206"/>
    <mergeCell ref="C195:C196"/>
    <mergeCell ref="D195:AL196"/>
    <mergeCell ref="AM195:BF196"/>
    <mergeCell ref="BG195:BN196"/>
    <mergeCell ref="BO195:BS196"/>
    <mergeCell ref="C197:C198"/>
    <mergeCell ref="D197:AL198"/>
    <mergeCell ref="AM197:BF198"/>
    <mergeCell ref="BG197:BN198"/>
    <mergeCell ref="BO197:BS198"/>
    <mergeCell ref="C193:C194"/>
    <mergeCell ref="D193:AL194"/>
    <mergeCell ref="AM193:AV193"/>
    <mergeCell ref="AW193:BF193"/>
    <mergeCell ref="BG193:BN194"/>
    <mergeCell ref="BO193:BS194"/>
    <mergeCell ref="AM194:AV194"/>
    <mergeCell ref="AW194:BF194"/>
    <mergeCell ref="C185:AK186"/>
    <mergeCell ref="AL185:AV186"/>
    <mergeCell ref="AW185:BB186"/>
    <mergeCell ref="BC185:BS186"/>
    <mergeCell ref="C188:BS189"/>
    <mergeCell ref="C191:AL192"/>
    <mergeCell ref="AM191:BF192"/>
    <mergeCell ref="BG191:BN192"/>
    <mergeCell ref="BO191:BS192"/>
    <mergeCell ref="C181:AK182"/>
    <mergeCell ref="AL181:AV182"/>
    <mergeCell ref="AW181:BB182"/>
    <mergeCell ref="BC181:BS182"/>
    <mergeCell ref="C183:AK184"/>
    <mergeCell ref="AL183:AV184"/>
    <mergeCell ref="AW183:BB184"/>
    <mergeCell ref="BC183:BS184"/>
    <mergeCell ref="C172:R173"/>
    <mergeCell ref="U172:AC173"/>
    <mergeCell ref="AI172:AQ173"/>
    <mergeCell ref="AW172:BI173"/>
    <mergeCell ref="C174:BS175"/>
    <mergeCell ref="C176:BS179"/>
    <mergeCell ref="B169:S171"/>
    <mergeCell ref="T169:AB171"/>
    <mergeCell ref="AC169:AL171"/>
    <mergeCell ref="AM169:AV171"/>
    <mergeCell ref="AW169:BJ171"/>
    <mergeCell ref="BK169:BS171"/>
    <mergeCell ref="B166:S168"/>
    <mergeCell ref="T166:AB168"/>
    <mergeCell ref="AC166:AL168"/>
    <mergeCell ref="AM166:AV168"/>
    <mergeCell ref="AW166:BJ168"/>
    <mergeCell ref="BK166:BS168"/>
    <mergeCell ref="B158:X160"/>
    <mergeCell ref="Y158:AV160"/>
    <mergeCell ref="AW158:BC160"/>
    <mergeCell ref="BD158:BL160"/>
    <mergeCell ref="BM158:BS160"/>
    <mergeCell ref="B161:X163"/>
    <mergeCell ref="Y161:AV163"/>
    <mergeCell ref="AW161:BC163"/>
    <mergeCell ref="BD161:BL163"/>
    <mergeCell ref="BM161:BS163"/>
    <mergeCell ref="BM152:BS154"/>
    <mergeCell ref="B155:O157"/>
    <mergeCell ref="P155:X157"/>
    <mergeCell ref="Y155:AH157"/>
    <mergeCell ref="AI155:AV157"/>
    <mergeCell ref="AW155:BE157"/>
    <mergeCell ref="BF155:BL157"/>
    <mergeCell ref="BM155:BS157"/>
    <mergeCell ref="B152:O154"/>
    <mergeCell ref="P152:X154"/>
    <mergeCell ref="Y152:AH154"/>
    <mergeCell ref="AI152:AV154"/>
    <mergeCell ref="AW152:BE154"/>
    <mergeCell ref="BF152:BL154"/>
    <mergeCell ref="C147:I148"/>
    <mergeCell ref="J147:BS148"/>
    <mergeCell ref="BG138:BI139"/>
    <mergeCell ref="BJ138:BS139"/>
    <mergeCell ref="C141:K142"/>
    <mergeCell ref="L141:AG142"/>
    <mergeCell ref="AH141:AN142"/>
    <mergeCell ref="AO141:BC142"/>
    <mergeCell ref="BD141:BI142"/>
    <mergeCell ref="BJ141:BS142"/>
    <mergeCell ref="BM131:BP132"/>
    <mergeCell ref="B134:BS136"/>
    <mergeCell ref="C138:G139"/>
    <mergeCell ref="M138:P139"/>
    <mergeCell ref="V138:Z139"/>
    <mergeCell ref="AF138:AJ139"/>
    <mergeCell ref="AP138:AV139"/>
    <mergeCell ref="AW138:BF139"/>
    <mergeCell ref="C144:F145"/>
    <mergeCell ref="G144:AC145"/>
    <mergeCell ref="AD144:AG145"/>
    <mergeCell ref="AH144:BS145"/>
    <mergeCell ref="C126:J128"/>
    <mergeCell ref="K126:AH128"/>
    <mergeCell ref="C131:L132"/>
    <mergeCell ref="N131:Q132"/>
    <mergeCell ref="V131:Z132"/>
    <mergeCell ref="AG131:AK132"/>
    <mergeCell ref="AK117:BD118"/>
    <mergeCell ref="C118:H120"/>
    <mergeCell ref="I118:AH120"/>
    <mergeCell ref="AN119:AX122"/>
    <mergeCell ref="AK120:AM122"/>
    <mergeCell ref="C123:H124"/>
    <mergeCell ref="L123:N124"/>
    <mergeCell ref="O123:V124"/>
    <mergeCell ref="W123:Y124"/>
    <mergeCell ref="Z123:AH124"/>
    <mergeCell ref="AQ131:AV132"/>
    <mergeCell ref="BA131:BD132"/>
    <mergeCell ref="B109:BS111"/>
    <mergeCell ref="D112:T113"/>
    <mergeCell ref="AK112:AN113"/>
    <mergeCell ref="C114:E116"/>
    <mergeCell ref="F114:AH116"/>
    <mergeCell ref="AK115:AV116"/>
    <mergeCell ref="BD100:BS101"/>
    <mergeCell ref="C103:I104"/>
    <mergeCell ref="J103:BS104"/>
    <mergeCell ref="C106:E107"/>
    <mergeCell ref="F106:BB107"/>
    <mergeCell ref="BC106:BD107"/>
    <mergeCell ref="BE106:BS107"/>
    <mergeCell ref="C97:O98"/>
    <mergeCell ref="C100:G101"/>
    <mergeCell ref="H100:AB101"/>
    <mergeCell ref="AD100:AG101"/>
    <mergeCell ref="AH100:AW101"/>
    <mergeCell ref="AY100:BC101"/>
    <mergeCell ref="C91:H92"/>
    <mergeCell ref="I91:AJ92"/>
    <mergeCell ref="AK91:AP92"/>
    <mergeCell ref="AQ91:BH92"/>
    <mergeCell ref="BI91:BK92"/>
    <mergeCell ref="C94:J95"/>
    <mergeCell ref="K94:AE95"/>
    <mergeCell ref="AF94:AH95"/>
    <mergeCell ref="AI94:BS95"/>
    <mergeCell ref="C85:I86"/>
    <mergeCell ref="J85:AE86"/>
    <mergeCell ref="AF85:AN86"/>
    <mergeCell ref="AO85:BS86"/>
    <mergeCell ref="C88:K89"/>
    <mergeCell ref="L88:Q89"/>
    <mergeCell ref="R88:AN89"/>
    <mergeCell ref="AO88:AT89"/>
    <mergeCell ref="AU88:BS89"/>
    <mergeCell ref="C75:J76"/>
    <mergeCell ref="K75:AY76"/>
    <mergeCell ref="AZ75:BB76"/>
    <mergeCell ref="BC75:BS76"/>
    <mergeCell ref="B78:BS80"/>
    <mergeCell ref="C82:L83"/>
    <mergeCell ref="M82:AB83"/>
    <mergeCell ref="AC82:BS83"/>
    <mergeCell ref="C69:K70"/>
    <mergeCell ref="L69:Q70"/>
    <mergeCell ref="R69:AN70"/>
    <mergeCell ref="AO69:AT70"/>
    <mergeCell ref="AU69:BS70"/>
    <mergeCell ref="C72:H73"/>
    <mergeCell ref="I72:AJ73"/>
    <mergeCell ref="AK72:AP73"/>
    <mergeCell ref="AQ72:BH73"/>
    <mergeCell ref="BI72:BK73"/>
    <mergeCell ref="C63:N64"/>
    <mergeCell ref="O63:BS64"/>
    <mergeCell ref="C66:D67"/>
    <mergeCell ref="E66:N67"/>
    <mergeCell ref="O66:Q67"/>
    <mergeCell ref="R66:BS67"/>
    <mergeCell ref="B54:BS56"/>
    <mergeCell ref="C57:L58"/>
    <mergeCell ref="M57:AB58"/>
    <mergeCell ref="AC57:BS58"/>
    <mergeCell ref="C60:I61"/>
    <mergeCell ref="J60:AE61"/>
    <mergeCell ref="AF60:AN61"/>
    <mergeCell ref="AO60:BS61"/>
    <mergeCell ref="AZ45:BS46"/>
    <mergeCell ref="C48:K49"/>
    <mergeCell ref="L48:BB49"/>
    <mergeCell ref="BC48:BD49"/>
    <mergeCell ref="BE48:BS49"/>
    <mergeCell ref="C51:E52"/>
    <mergeCell ref="F51:BS52"/>
    <mergeCell ref="C42:O43"/>
    <mergeCell ref="C45:F46"/>
    <mergeCell ref="G45:AA46"/>
    <mergeCell ref="AB45:AE46"/>
    <mergeCell ref="AF45:AU46"/>
    <mergeCell ref="AV45:AY46"/>
    <mergeCell ref="Y30:AG31"/>
    <mergeCell ref="AK30:AO31"/>
    <mergeCell ref="AQ30:AQ31"/>
    <mergeCell ref="C36:Q37"/>
    <mergeCell ref="R36:AW37"/>
    <mergeCell ref="AX36:BB37"/>
    <mergeCell ref="BC36:BS37"/>
    <mergeCell ref="C39:P40"/>
    <mergeCell ref="Q39:AK40"/>
    <mergeCell ref="AL39:AU40"/>
    <mergeCell ref="AV39:BS40"/>
    <mergeCell ref="AR30:BB31"/>
    <mergeCell ref="BC30:BS31"/>
    <mergeCell ref="C33:H34"/>
    <mergeCell ref="N33:R34"/>
    <mergeCell ref="Y33:AC34"/>
    <mergeCell ref="AJ33:AN34"/>
    <mergeCell ref="AU33:BA34"/>
    <mergeCell ref="BF33:BH34"/>
    <mergeCell ref="BI33:BS34"/>
    <mergeCell ref="B14:BS16"/>
    <mergeCell ref="C17:O18"/>
    <mergeCell ref="AT11:AY11"/>
    <mergeCell ref="BH11:BN11"/>
    <mergeCell ref="AT12:BA12"/>
    <mergeCell ref="C190:AL190"/>
    <mergeCell ref="C242:BS243"/>
    <mergeCell ref="D245:BO245"/>
    <mergeCell ref="C19:R20"/>
    <mergeCell ref="S19:AR20"/>
    <mergeCell ref="AS19:AZ20"/>
    <mergeCell ref="BA19:BS20"/>
    <mergeCell ref="C22:O23"/>
    <mergeCell ref="C24:I25"/>
    <mergeCell ref="J24:AA25"/>
    <mergeCell ref="AB24:AH25"/>
    <mergeCell ref="AI24:BS25"/>
    <mergeCell ref="C27:I28"/>
    <mergeCell ref="J27:AA28"/>
    <mergeCell ref="AB27:AH28"/>
    <mergeCell ref="AI27:BH28"/>
    <mergeCell ref="BI27:BK28"/>
    <mergeCell ref="C30:K31"/>
    <mergeCell ref="L30:U31"/>
  </mergeCells>
  <pageMargins left="0.19685039370078741" right="0.19685039370078741" top="0.19685039370078741" bottom="0.19685039370078741" header="0.31496062992125984" footer="0.31496062992125984"/>
  <pageSetup paperSize="9" scale="90" orientation="portrait" r:id="rId1"/>
  <rowBreaks count="2" manualBreakCount="2">
    <brk id="150" max="70" man="1"/>
    <brk id="240"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3" r:id="rId4" name="Check Box 9">
              <controlPr defaultSize="0" autoFill="0" autoLine="0" autoPict="0">
                <anchor moveWithCells="1">
                  <from>
                    <xdr:col>63</xdr:col>
                    <xdr:colOff>6350</xdr:colOff>
                    <xdr:row>25</xdr:row>
                    <xdr:rowOff>25400</xdr:rowOff>
                  </from>
                  <to>
                    <xdr:col>66</xdr:col>
                    <xdr:colOff>31750</xdr:colOff>
                    <xdr:row>29</xdr:row>
                    <xdr:rowOff>6350</xdr:rowOff>
                  </to>
                </anchor>
              </controlPr>
            </control>
          </mc:Choice>
        </mc:AlternateContent>
        <mc:AlternateContent xmlns:mc="http://schemas.openxmlformats.org/markup-compatibility/2006">
          <mc:Choice Requires="x14">
            <control shapeId="11274" r:id="rId5" name="Check Box 10">
              <controlPr defaultSize="0" autoFill="0" autoLine="0" autoPict="0">
                <anchor moveWithCells="1">
                  <from>
                    <xdr:col>66</xdr:col>
                    <xdr:colOff>101600</xdr:colOff>
                    <xdr:row>25</xdr:row>
                    <xdr:rowOff>25400</xdr:rowOff>
                  </from>
                  <to>
                    <xdr:col>69</xdr:col>
                    <xdr:colOff>25400</xdr:colOff>
                    <xdr:row>29</xdr:row>
                    <xdr:rowOff>25400</xdr:rowOff>
                  </to>
                </anchor>
              </controlPr>
            </control>
          </mc:Choice>
        </mc:AlternateContent>
        <mc:AlternateContent xmlns:mc="http://schemas.openxmlformats.org/markup-compatibility/2006">
          <mc:Choice Requires="x14">
            <control shapeId="11275" r:id="rId6" name="Check Box 11">
              <controlPr defaultSize="0" autoFill="0" autoLine="0" autoPict="0">
                <anchor moveWithCells="1">
                  <from>
                    <xdr:col>20</xdr:col>
                    <xdr:colOff>76200</xdr:colOff>
                    <xdr:row>28</xdr:row>
                    <xdr:rowOff>6350</xdr:rowOff>
                  </from>
                  <to>
                    <xdr:col>23</xdr:col>
                    <xdr:colOff>44450</xdr:colOff>
                    <xdr:row>31</xdr:row>
                    <xdr:rowOff>38100</xdr:rowOff>
                  </to>
                </anchor>
              </controlPr>
            </control>
          </mc:Choice>
        </mc:AlternateContent>
        <mc:AlternateContent xmlns:mc="http://schemas.openxmlformats.org/markup-compatibility/2006">
          <mc:Choice Requires="x14">
            <control shapeId="11276" r:id="rId7" name="Check Box 12">
              <controlPr defaultSize="0" autoFill="0" autoLine="0" autoPict="0">
                <anchor moveWithCells="1">
                  <from>
                    <xdr:col>33</xdr:col>
                    <xdr:colOff>6350</xdr:colOff>
                    <xdr:row>28</xdr:row>
                    <xdr:rowOff>25400</xdr:rowOff>
                  </from>
                  <to>
                    <xdr:col>35</xdr:col>
                    <xdr:colOff>44450</xdr:colOff>
                    <xdr:row>31</xdr:row>
                    <xdr:rowOff>38100</xdr:rowOff>
                  </to>
                </anchor>
              </controlPr>
            </control>
          </mc:Choice>
        </mc:AlternateContent>
        <mc:AlternateContent xmlns:mc="http://schemas.openxmlformats.org/markup-compatibility/2006">
          <mc:Choice Requires="x14">
            <control shapeId="11277" r:id="rId8" name="Check Box 13">
              <controlPr defaultSize="0" autoFill="0" autoLine="0" autoPict="0">
                <anchor moveWithCells="1">
                  <from>
                    <xdr:col>40</xdr:col>
                    <xdr:colOff>31750</xdr:colOff>
                    <xdr:row>28</xdr:row>
                    <xdr:rowOff>6350</xdr:rowOff>
                  </from>
                  <to>
                    <xdr:col>43</xdr:col>
                    <xdr:colOff>6350</xdr:colOff>
                    <xdr:row>31</xdr:row>
                    <xdr:rowOff>31750</xdr:rowOff>
                  </to>
                </anchor>
              </controlPr>
            </control>
          </mc:Choice>
        </mc:AlternateContent>
        <mc:AlternateContent xmlns:mc="http://schemas.openxmlformats.org/markup-compatibility/2006">
          <mc:Choice Requires="x14">
            <control shapeId="11278" r:id="rId9" name="Check Box 14">
              <controlPr defaultSize="0" autoFill="0" autoLine="0" autoPict="0">
                <anchor moveWithCells="1">
                  <from>
                    <xdr:col>18</xdr:col>
                    <xdr:colOff>63500</xdr:colOff>
                    <xdr:row>32</xdr:row>
                    <xdr:rowOff>0</xdr:rowOff>
                  </from>
                  <to>
                    <xdr:col>21</xdr:col>
                    <xdr:colOff>6350</xdr:colOff>
                    <xdr:row>34</xdr:row>
                    <xdr:rowOff>31750</xdr:rowOff>
                  </to>
                </anchor>
              </controlPr>
            </control>
          </mc:Choice>
        </mc:AlternateContent>
        <mc:AlternateContent xmlns:mc="http://schemas.openxmlformats.org/markup-compatibility/2006">
          <mc:Choice Requires="x14">
            <control shapeId="11279" r:id="rId10" name="Check Box 15">
              <controlPr defaultSize="0" autoFill="0" autoLine="0" autoPict="0">
                <anchor moveWithCells="1">
                  <from>
                    <xdr:col>30</xdr:col>
                    <xdr:colOff>31750</xdr:colOff>
                    <xdr:row>31</xdr:row>
                    <xdr:rowOff>38100</xdr:rowOff>
                  </from>
                  <to>
                    <xdr:col>32</xdr:col>
                    <xdr:colOff>69850</xdr:colOff>
                    <xdr:row>35</xdr:row>
                    <xdr:rowOff>25400</xdr:rowOff>
                  </to>
                </anchor>
              </controlPr>
            </control>
          </mc:Choice>
        </mc:AlternateContent>
        <mc:AlternateContent xmlns:mc="http://schemas.openxmlformats.org/markup-compatibility/2006">
          <mc:Choice Requires="x14">
            <control shapeId="11280" r:id="rId11" name="Check Box 16">
              <controlPr defaultSize="0" autoFill="0" autoLine="0" autoPict="0">
                <anchor moveWithCells="1">
                  <from>
                    <xdr:col>41</xdr:col>
                    <xdr:colOff>69850</xdr:colOff>
                    <xdr:row>31</xdr:row>
                    <xdr:rowOff>31750</xdr:rowOff>
                  </from>
                  <to>
                    <xdr:col>44</xdr:col>
                    <xdr:colOff>44450</xdr:colOff>
                    <xdr:row>35</xdr:row>
                    <xdr:rowOff>6350</xdr:rowOff>
                  </to>
                </anchor>
              </controlPr>
            </control>
          </mc:Choice>
        </mc:AlternateContent>
        <mc:AlternateContent xmlns:mc="http://schemas.openxmlformats.org/markup-compatibility/2006">
          <mc:Choice Requires="x14">
            <control shapeId="11281" r:id="rId12" name="Check Box 17">
              <controlPr defaultSize="0" autoFill="0" autoLine="0" autoPict="0">
                <anchor moveWithCells="1">
                  <from>
                    <xdr:col>54</xdr:col>
                    <xdr:colOff>0</xdr:colOff>
                    <xdr:row>31</xdr:row>
                    <xdr:rowOff>38100</xdr:rowOff>
                  </from>
                  <to>
                    <xdr:col>57</xdr:col>
                    <xdr:colOff>0</xdr:colOff>
                    <xdr:row>35</xdr:row>
                    <xdr:rowOff>25400</xdr:rowOff>
                  </to>
                </anchor>
              </controlPr>
            </control>
          </mc:Choice>
        </mc:AlternateContent>
        <mc:AlternateContent xmlns:mc="http://schemas.openxmlformats.org/markup-compatibility/2006">
          <mc:Choice Requires="x14">
            <control shapeId="11282" r:id="rId13" name="Check Box 18">
              <controlPr defaultSize="0" autoFill="0" autoLine="0" autoPict="0">
                <anchor moveWithCells="1">
                  <from>
                    <xdr:col>63</xdr:col>
                    <xdr:colOff>0</xdr:colOff>
                    <xdr:row>70</xdr:row>
                    <xdr:rowOff>25400</xdr:rowOff>
                  </from>
                  <to>
                    <xdr:col>66</xdr:col>
                    <xdr:colOff>6350</xdr:colOff>
                    <xdr:row>73</xdr:row>
                    <xdr:rowOff>38100</xdr:rowOff>
                  </to>
                </anchor>
              </controlPr>
            </control>
          </mc:Choice>
        </mc:AlternateContent>
        <mc:AlternateContent xmlns:mc="http://schemas.openxmlformats.org/markup-compatibility/2006">
          <mc:Choice Requires="x14">
            <control shapeId="11283" r:id="rId14" name="Check Box 19">
              <controlPr defaultSize="0" autoFill="0" autoLine="0" autoPict="0">
                <anchor moveWithCells="1">
                  <from>
                    <xdr:col>66</xdr:col>
                    <xdr:colOff>69850</xdr:colOff>
                    <xdr:row>70</xdr:row>
                    <xdr:rowOff>6350</xdr:rowOff>
                  </from>
                  <to>
                    <xdr:col>69</xdr:col>
                    <xdr:colOff>101600</xdr:colOff>
                    <xdr:row>73</xdr:row>
                    <xdr:rowOff>38100</xdr:rowOff>
                  </to>
                </anchor>
              </controlPr>
            </control>
          </mc:Choice>
        </mc:AlternateContent>
        <mc:AlternateContent xmlns:mc="http://schemas.openxmlformats.org/markup-compatibility/2006">
          <mc:Choice Requires="x14">
            <control shapeId="11284" r:id="rId15" name="Check Box 20">
              <controlPr defaultSize="0" autoFill="0" autoLine="0" autoPict="0">
                <anchor moveWithCells="1">
                  <from>
                    <xdr:col>62</xdr:col>
                    <xdr:colOff>107950</xdr:colOff>
                    <xdr:row>89</xdr:row>
                    <xdr:rowOff>25400</xdr:rowOff>
                  </from>
                  <to>
                    <xdr:col>65</xdr:col>
                    <xdr:colOff>107950</xdr:colOff>
                    <xdr:row>93</xdr:row>
                    <xdr:rowOff>25400</xdr:rowOff>
                  </to>
                </anchor>
              </controlPr>
            </control>
          </mc:Choice>
        </mc:AlternateContent>
        <mc:AlternateContent xmlns:mc="http://schemas.openxmlformats.org/markup-compatibility/2006">
          <mc:Choice Requires="x14">
            <control shapeId="11285" r:id="rId16" name="Check Box 21">
              <controlPr defaultSize="0" autoFill="0" autoLine="0" autoPict="0">
                <anchor moveWithCells="1">
                  <from>
                    <xdr:col>66</xdr:col>
                    <xdr:colOff>25400</xdr:colOff>
                    <xdr:row>89</xdr:row>
                    <xdr:rowOff>6350</xdr:rowOff>
                  </from>
                  <to>
                    <xdr:col>68</xdr:col>
                    <xdr:colOff>101600</xdr:colOff>
                    <xdr:row>93</xdr:row>
                    <xdr:rowOff>6350</xdr:rowOff>
                  </to>
                </anchor>
              </controlPr>
            </control>
          </mc:Choice>
        </mc:AlternateContent>
        <mc:AlternateContent xmlns:mc="http://schemas.openxmlformats.org/markup-compatibility/2006">
          <mc:Choice Requires="x14">
            <control shapeId="11286" r:id="rId17" name="Check Box 22">
              <controlPr defaultSize="0" autoFill="0" autoLine="0" autoPict="0">
                <anchor moveWithCells="1">
                  <from>
                    <xdr:col>1</xdr:col>
                    <xdr:colOff>31750</xdr:colOff>
                    <xdr:row>111</xdr:row>
                    <xdr:rowOff>76200</xdr:rowOff>
                  </from>
                  <to>
                    <xdr:col>3</xdr:col>
                    <xdr:colOff>76200</xdr:colOff>
                    <xdr:row>113</xdr:row>
                    <xdr:rowOff>38100</xdr:rowOff>
                  </to>
                </anchor>
              </controlPr>
            </control>
          </mc:Choice>
        </mc:AlternateContent>
        <mc:AlternateContent xmlns:mc="http://schemas.openxmlformats.org/markup-compatibility/2006">
          <mc:Choice Requires="x14">
            <control shapeId="11287" r:id="rId18" name="Check Box 23">
              <controlPr defaultSize="0" autoFill="0" autoLine="0" autoPict="0">
                <anchor moveWithCells="1">
                  <from>
                    <xdr:col>34</xdr:col>
                    <xdr:colOff>31750</xdr:colOff>
                    <xdr:row>111</xdr:row>
                    <xdr:rowOff>44450</xdr:rowOff>
                  </from>
                  <to>
                    <xdr:col>37</xdr:col>
                    <xdr:colOff>6350</xdr:colOff>
                    <xdr:row>113</xdr:row>
                    <xdr:rowOff>6350</xdr:rowOff>
                  </to>
                </anchor>
              </controlPr>
            </control>
          </mc:Choice>
        </mc:AlternateContent>
        <mc:AlternateContent xmlns:mc="http://schemas.openxmlformats.org/markup-compatibility/2006">
          <mc:Choice Requires="x14">
            <control shapeId="11288" r:id="rId19" name="Check Box 24">
              <controlPr defaultSize="0" autoFill="0" autoLine="0" autoPict="0">
                <anchor moveWithCells="1">
                  <from>
                    <xdr:col>34</xdr:col>
                    <xdr:colOff>31750</xdr:colOff>
                    <xdr:row>113</xdr:row>
                    <xdr:rowOff>25400</xdr:rowOff>
                  </from>
                  <to>
                    <xdr:col>37</xdr:col>
                    <xdr:colOff>6350</xdr:colOff>
                    <xdr:row>117</xdr:row>
                    <xdr:rowOff>25400</xdr:rowOff>
                  </to>
                </anchor>
              </controlPr>
            </control>
          </mc:Choice>
        </mc:AlternateContent>
        <mc:AlternateContent xmlns:mc="http://schemas.openxmlformats.org/markup-compatibility/2006">
          <mc:Choice Requires="x14">
            <control shapeId="11289" r:id="rId20" name="Check Box 25">
              <controlPr defaultSize="0" autoFill="0" autoLine="0" autoPict="0">
                <anchor moveWithCells="1">
                  <from>
                    <xdr:col>16</xdr:col>
                    <xdr:colOff>69850</xdr:colOff>
                    <xdr:row>127</xdr:row>
                    <xdr:rowOff>69850</xdr:rowOff>
                  </from>
                  <to>
                    <xdr:col>19</xdr:col>
                    <xdr:colOff>76200</xdr:colOff>
                    <xdr:row>133</xdr:row>
                    <xdr:rowOff>25400</xdr:rowOff>
                  </to>
                </anchor>
              </controlPr>
            </control>
          </mc:Choice>
        </mc:AlternateContent>
        <mc:AlternateContent xmlns:mc="http://schemas.openxmlformats.org/markup-compatibility/2006">
          <mc:Choice Requires="x14">
            <control shapeId="11290" r:id="rId21" name="Check Box 26">
              <controlPr defaultSize="0" autoFill="0" autoLine="0" autoPict="0">
                <anchor moveWithCells="1">
                  <from>
                    <xdr:col>27</xdr:col>
                    <xdr:colOff>63500</xdr:colOff>
                    <xdr:row>127</xdr:row>
                    <xdr:rowOff>63500</xdr:rowOff>
                  </from>
                  <to>
                    <xdr:col>30</xdr:col>
                    <xdr:colOff>44450</xdr:colOff>
                    <xdr:row>133</xdr:row>
                    <xdr:rowOff>0</xdr:rowOff>
                  </to>
                </anchor>
              </controlPr>
            </control>
          </mc:Choice>
        </mc:AlternateContent>
        <mc:AlternateContent xmlns:mc="http://schemas.openxmlformats.org/markup-compatibility/2006">
          <mc:Choice Requires="x14">
            <control shapeId="11291" r:id="rId22" name="Check Box 27">
              <controlPr defaultSize="0" autoFill="0" autoLine="0" autoPict="0">
                <anchor moveWithCells="1">
                  <from>
                    <xdr:col>37</xdr:col>
                    <xdr:colOff>31750</xdr:colOff>
                    <xdr:row>127</xdr:row>
                    <xdr:rowOff>69850</xdr:rowOff>
                  </from>
                  <to>
                    <xdr:col>40</xdr:col>
                    <xdr:colOff>31750</xdr:colOff>
                    <xdr:row>132</xdr:row>
                    <xdr:rowOff>63500</xdr:rowOff>
                  </to>
                </anchor>
              </controlPr>
            </control>
          </mc:Choice>
        </mc:AlternateContent>
        <mc:AlternateContent xmlns:mc="http://schemas.openxmlformats.org/markup-compatibility/2006">
          <mc:Choice Requires="x14">
            <control shapeId="11292" r:id="rId23" name="Check Box 28">
              <controlPr defaultSize="0" autoFill="0" autoLine="0" autoPict="0">
                <anchor moveWithCells="1">
                  <from>
                    <xdr:col>48</xdr:col>
                    <xdr:colOff>76200</xdr:colOff>
                    <xdr:row>128</xdr:row>
                    <xdr:rowOff>0</xdr:rowOff>
                  </from>
                  <to>
                    <xdr:col>51</xdr:col>
                    <xdr:colOff>76200</xdr:colOff>
                    <xdr:row>133</xdr:row>
                    <xdr:rowOff>0</xdr:rowOff>
                  </to>
                </anchor>
              </controlPr>
            </control>
          </mc:Choice>
        </mc:AlternateContent>
        <mc:AlternateContent xmlns:mc="http://schemas.openxmlformats.org/markup-compatibility/2006">
          <mc:Choice Requires="x14">
            <control shapeId="11293" r:id="rId24" name="Check Box 29">
              <controlPr defaultSize="0" autoFill="0" autoLine="0" autoPict="0">
                <anchor moveWithCells="1">
                  <from>
                    <xdr:col>58</xdr:col>
                    <xdr:colOff>6350</xdr:colOff>
                    <xdr:row>128</xdr:row>
                    <xdr:rowOff>0</xdr:rowOff>
                  </from>
                  <to>
                    <xdr:col>60</xdr:col>
                    <xdr:colOff>38100</xdr:colOff>
                    <xdr:row>132</xdr:row>
                    <xdr:rowOff>63500</xdr:rowOff>
                  </to>
                </anchor>
              </controlPr>
            </control>
          </mc:Choice>
        </mc:AlternateContent>
        <mc:AlternateContent xmlns:mc="http://schemas.openxmlformats.org/markup-compatibility/2006">
          <mc:Choice Requires="x14">
            <control shapeId="11294" r:id="rId25" name="Check Box 30">
              <controlPr defaultSize="0" autoFill="0" autoLine="0" autoPict="0">
                <anchor moveWithCells="1">
                  <from>
                    <xdr:col>6</xdr:col>
                    <xdr:colOff>38100</xdr:colOff>
                    <xdr:row>135</xdr:row>
                    <xdr:rowOff>69850</xdr:rowOff>
                  </from>
                  <to>
                    <xdr:col>9</xdr:col>
                    <xdr:colOff>31750</xdr:colOff>
                    <xdr:row>139</xdr:row>
                    <xdr:rowOff>31750</xdr:rowOff>
                  </to>
                </anchor>
              </controlPr>
            </control>
          </mc:Choice>
        </mc:AlternateContent>
        <mc:AlternateContent xmlns:mc="http://schemas.openxmlformats.org/markup-compatibility/2006">
          <mc:Choice Requires="x14">
            <control shapeId="11295" r:id="rId26" name="Check Box 31">
              <controlPr defaultSize="0" autoFill="0" autoLine="0" autoPict="0">
                <anchor moveWithCells="1">
                  <from>
                    <xdr:col>15</xdr:col>
                    <xdr:colOff>63500</xdr:colOff>
                    <xdr:row>135</xdr:row>
                    <xdr:rowOff>69850</xdr:rowOff>
                  </from>
                  <to>
                    <xdr:col>18</xdr:col>
                    <xdr:colOff>63500</xdr:colOff>
                    <xdr:row>139</xdr:row>
                    <xdr:rowOff>31750</xdr:rowOff>
                  </to>
                </anchor>
              </controlPr>
            </control>
          </mc:Choice>
        </mc:AlternateContent>
        <mc:AlternateContent xmlns:mc="http://schemas.openxmlformats.org/markup-compatibility/2006">
          <mc:Choice Requires="x14">
            <control shapeId="11296" r:id="rId27" name="Check Box 32">
              <controlPr defaultSize="0" autoFill="0" autoLine="0" autoPict="0">
                <anchor moveWithCells="1">
                  <from>
                    <xdr:col>27</xdr:col>
                    <xdr:colOff>0</xdr:colOff>
                    <xdr:row>136</xdr:row>
                    <xdr:rowOff>6350</xdr:rowOff>
                  </from>
                  <to>
                    <xdr:col>29</xdr:col>
                    <xdr:colOff>76200</xdr:colOff>
                    <xdr:row>140</xdr:row>
                    <xdr:rowOff>0</xdr:rowOff>
                  </to>
                </anchor>
              </controlPr>
            </control>
          </mc:Choice>
        </mc:AlternateContent>
        <mc:AlternateContent xmlns:mc="http://schemas.openxmlformats.org/markup-compatibility/2006">
          <mc:Choice Requires="x14">
            <control shapeId="11297" r:id="rId28" name="Check Box 33">
              <controlPr defaultSize="0" autoFill="0" autoLine="0" autoPict="0">
                <anchor moveWithCells="1">
                  <from>
                    <xdr:col>29</xdr:col>
                    <xdr:colOff>69850</xdr:colOff>
                    <xdr:row>171</xdr:row>
                    <xdr:rowOff>6350</xdr:rowOff>
                  </from>
                  <to>
                    <xdr:col>31</xdr:col>
                    <xdr:colOff>69850</xdr:colOff>
                    <xdr:row>172</xdr:row>
                    <xdr:rowOff>101600</xdr:rowOff>
                  </to>
                </anchor>
              </controlPr>
            </control>
          </mc:Choice>
        </mc:AlternateContent>
        <mc:AlternateContent xmlns:mc="http://schemas.openxmlformats.org/markup-compatibility/2006">
          <mc:Choice Requires="x14">
            <control shapeId="11298" r:id="rId29" name="Check Box 34">
              <controlPr defaultSize="0" autoFill="0" autoLine="0" autoPict="0">
                <anchor moveWithCells="1">
                  <from>
                    <xdr:col>45</xdr:col>
                    <xdr:colOff>38100</xdr:colOff>
                    <xdr:row>171</xdr:row>
                    <xdr:rowOff>6350</xdr:rowOff>
                  </from>
                  <to>
                    <xdr:col>47</xdr:col>
                    <xdr:colOff>76200</xdr:colOff>
                    <xdr:row>172</xdr:row>
                    <xdr:rowOff>101600</xdr:rowOff>
                  </to>
                </anchor>
              </controlPr>
            </control>
          </mc:Choice>
        </mc:AlternateContent>
        <mc:AlternateContent xmlns:mc="http://schemas.openxmlformats.org/markup-compatibility/2006">
          <mc:Choice Requires="x14">
            <control shapeId="11299" r:id="rId30" name="Check Box 35">
              <controlPr defaultSize="0" autoFill="0" autoLine="0" autoPict="0">
                <anchor moveWithCells="1">
                  <from>
                    <xdr:col>62</xdr:col>
                    <xdr:colOff>82550</xdr:colOff>
                    <xdr:row>171</xdr:row>
                    <xdr:rowOff>25400</xdr:rowOff>
                  </from>
                  <to>
                    <xdr:col>64</xdr:col>
                    <xdr:colOff>25400</xdr:colOff>
                    <xdr:row>172</xdr:row>
                    <xdr:rowOff>107950</xdr:rowOff>
                  </to>
                </anchor>
              </controlPr>
            </control>
          </mc:Choice>
        </mc:AlternateContent>
        <mc:AlternateContent xmlns:mc="http://schemas.openxmlformats.org/markup-compatibility/2006">
          <mc:Choice Requires="x14">
            <control shapeId="11300" r:id="rId31" name="Check Box 36">
              <controlPr defaultSize="0" autoFill="0" autoLine="0" autoPict="0">
                <anchor moveWithCells="1">
                  <from>
                    <xdr:col>37</xdr:col>
                    <xdr:colOff>31750</xdr:colOff>
                    <xdr:row>136</xdr:row>
                    <xdr:rowOff>6350</xdr:rowOff>
                  </from>
                  <to>
                    <xdr:col>40</xdr:col>
                    <xdr:colOff>38100</xdr:colOff>
                    <xdr:row>139</xdr:row>
                    <xdr:rowOff>31750</xdr:rowOff>
                  </to>
                </anchor>
              </controlPr>
            </control>
          </mc:Choice>
        </mc:AlternateContent>
        <mc:AlternateContent xmlns:mc="http://schemas.openxmlformats.org/markup-compatibility/2006">
          <mc:Choice Requires="x14">
            <control shapeId="11302" r:id="rId32" name="Check Box 38">
              <controlPr defaultSize="0" autoFill="0" autoLine="0" autoPict="0">
                <anchor moveWithCells="1">
                  <from>
                    <xdr:col>53</xdr:col>
                    <xdr:colOff>6350</xdr:colOff>
                    <xdr:row>5</xdr:row>
                    <xdr:rowOff>190500</xdr:rowOff>
                  </from>
                  <to>
                    <xdr:col>55</xdr:col>
                    <xdr:colOff>38100</xdr:colOff>
                    <xdr:row>9</xdr:row>
                    <xdr:rowOff>25400</xdr:rowOff>
                  </to>
                </anchor>
              </controlPr>
            </control>
          </mc:Choice>
        </mc:AlternateContent>
        <mc:AlternateContent xmlns:mc="http://schemas.openxmlformats.org/markup-compatibility/2006">
          <mc:Choice Requires="x14">
            <control shapeId="11305" r:id="rId33" name="Check Box 41">
              <controlPr defaultSize="0" autoFill="0" autoLine="0" autoPict="0">
                <anchor moveWithCells="1">
                  <from>
                    <xdr:col>53</xdr:col>
                    <xdr:colOff>6350</xdr:colOff>
                    <xdr:row>7</xdr:row>
                    <xdr:rowOff>139700</xdr:rowOff>
                  </from>
                  <to>
                    <xdr:col>55</xdr:col>
                    <xdr:colOff>38100</xdr:colOff>
                    <xdr:row>10</xdr:row>
                    <xdr:rowOff>69850</xdr:rowOff>
                  </to>
                </anchor>
              </controlPr>
            </control>
          </mc:Choice>
        </mc:AlternateContent>
        <mc:AlternateContent xmlns:mc="http://schemas.openxmlformats.org/markup-compatibility/2006">
          <mc:Choice Requires="x14">
            <control shapeId="11306" r:id="rId34" name="Check Box 42">
              <controlPr defaultSize="0" autoFill="0" autoLine="0" autoPict="0">
                <anchor moveWithCells="1">
                  <from>
                    <xdr:col>53</xdr:col>
                    <xdr:colOff>6350</xdr:colOff>
                    <xdr:row>10</xdr:row>
                    <xdr:rowOff>6350</xdr:rowOff>
                  </from>
                  <to>
                    <xdr:col>55</xdr:col>
                    <xdr:colOff>38100</xdr:colOff>
                    <xdr:row>11</xdr:row>
                    <xdr:rowOff>31750</xdr:rowOff>
                  </to>
                </anchor>
              </controlPr>
            </control>
          </mc:Choice>
        </mc:AlternateContent>
        <mc:AlternateContent xmlns:mc="http://schemas.openxmlformats.org/markup-compatibility/2006">
          <mc:Choice Requires="x14">
            <control shapeId="11307" r:id="rId35" name="Check Box 43">
              <controlPr defaultSize="0" autoFill="0" autoLine="0" autoPict="0">
                <anchor moveWithCells="1">
                  <from>
                    <xdr:col>68</xdr:col>
                    <xdr:colOff>38100</xdr:colOff>
                    <xdr:row>5</xdr:row>
                    <xdr:rowOff>190500</xdr:rowOff>
                  </from>
                  <to>
                    <xdr:col>70</xdr:col>
                    <xdr:colOff>38100</xdr:colOff>
                    <xdr:row>9</xdr:row>
                    <xdr:rowOff>31750</xdr:rowOff>
                  </to>
                </anchor>
              </controlPr>
            </control>
          </mc:Choice>
        </mc:AlternateContent>
        <mc:AlternateContent xmlns:mc="http://schemas.openxmlformats.org/markup-compatibility/2006">
          <mc:Choice Requires="x14">
            <control shapeId="11308" r:id="rId36" name="Check Box 44">
              <controlPr defaultSize="0" autoFill="0" autoLine="0" autoPict="0">
                <anchor moveWithCells="1">
                  <from>
                    <xdr:col>68</xdr:col>
                    <xdr:colOff>38100</xdr:colOff>
                    <xdr:row>7</xdr:row>
                    <xdr:rowOff>139700</xdr:rowOff>
                  </from>
                  <to>
                    <xdr:col>70</xdr:col>
                    <xdr:colOff>38100</xdr:colOff>
                    <xdr:row>10</xdr:row>
                    <xdr:rowOff>69850</xdr:rowOff>
                  </to>
                </anchor>
              </controlPr>
            </control>
          </mc:Choice>
        </mc:AlternateContent>
        <mc:AlternateContent xmlns:mc="http://schemas.openxmlformats.org/markup-compatibility/2006">
          <mc:Choice Requires="x14">
            <control shapeId="11309" r:id="rId37" name="Check Box 45">
              <controlPr defaultSize="0" autoFill="0" autoLine="0" autoPict="0">
                <anchor moveWithCells="1">
                  <from>
                    <xdr:col>68</xdr:col>
                    <xdr:colOff>38100</xdr:colOff>
                    <xdr:row>10</xdr:row>
                    <xdr:rowOff>0</xdr:rowOff>
                  </from>
                  <to>
                    <xdr:col>70</xdr:col>
                    <xdr:colOff>38100</xdr:colOff>
                    <xdr:row>11</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Y104"/>
  <sheetViews>
    <sheetView topLeftCell="D1" workbookViewId="0">
      <selection activeCell="G1" sqref="G1"/>
    </sheetView>
  </sheetViews>
  <sheetFormatPr baseColWidth="10" defaultColWidth="11.453125" defaultRowHeight="12.5"/>
  <cols>
    <col min="1" max="1" width="10.36328125" style="480" bestFit="1" customWidth="1"/>
    <col min="2" max="2" width="24.36328125" style="480" bestFit="1" customWidth="1"/>
    <col min="3" max="3" width="10.08984375" style="480" bestFit="1" customWidth="1"/>
    <col min="4" max="4" width="15.6328125" style="480" bestFit="1" customWidth="1"/>
    <col min="5" max="6" width="15.6328125" style="480" customWidth="1"/>
    <col min="7" max="7" width="19.36328125" style="480" bestFit="1" customWidth="1"/>
    <col min="8" max="8" width="25.453125" style="480" bestFit="1" customWidth="1"/>
    <col min="9" max="9" width="25.453125" style="480" customWidth="1"/>
    <col min="10" max="10" width="12.36328125" style="480" bestFit="1" customWidth="1"/>
    <col min="11" max="11" width="11.6328125" style="480" bestFit="1" customWidth="1"/>
    <col min="12" max="12" width="21.54296875" style="480" bestFit="1" customWidth="1"/>
    <col min="13" max="13" width="15.6328125" style="480" bestFit="1" customWidth="1"/>
    <col min="14" max="14" width="17.36328125" style="480" bestFit="1" customWidth="1"/>
    <col min="15" max="15" width="17.36328125" style="480" customWidth="1"/>
    <col min="16" max="16" width="14.453125" style="480" bestFit="1" customWidth="1"/>
    <col min="17" max="17" width="19.54296875" style="480" customWidth="1"/>
    <col min="18" max="18" width="18.90625" style="480" bestFit="1" customWidth="1"/>
    <col min="19" max="19" width="15.6328125" style="480" bestFit="1" customWidth="1"/>
    <col min="20" max="20" width="15.6328125" style="480" customWidth="1"/>
    <col min="21" max="21" width="19.36328125" style="480" bestFit="1" customWidth="1"/>
    <col min="22" max="22" width="12.36328125" style="480" customWidth="1"/>
    <col min="23" max="23" width="19.6328125" style="480" bestFit="1" customWidth="1"/>
    <col min="24" max="24" width="26.90625" style="480" bestFit="1" customWidth="1"/>
    <col min="25" max="25" width="26.90625" style="480" customWidth="1"/>
    <col min="26" max="26" width="22.36328125" style="480" bestFit="1" customWidth="1"/>
    <col min="27" max="27" width="24.08984375" style="480" bestFit="1" customWidth="1"/>
    <col min="28" max="28" width="14.453125" style="480" bestFit="1" customWidth="1"/>
    <col min="29" max="29" width="23" style="480" bestFit="1" customWidth="1"/>
    <col min="30" max="30" width="20.90625" style="480" bestFit="1" customWidth="1"/>
    <col min="31" max="31" width="20.90625" style="480" customWidth="1"/>
    <col min="32" max="32" width="25.453125" style="480" bestFit="1" customWidth="1"/>
    <col min="33" max="33" width="23.08984375" style="480" bestFit="1" customWidth="1"/>
    <col min="34" max="34" width="19.90625" style="480" bestFit="1" customWidth="1"/>
    <col min="35" max="35" width="18.08984375" style="480" bestFit="1" customWidth="1"/>
    <col min="36" max="36" width="21.6328125" style="480" bestFit="1" customWidth="1"/>
    <col min="37" max="37" width="22.6328125" style="480" bestFit="1" customWidth="1"/>
    <col min="38" max="38" width="24.08984375" style="480" bestFit="1" customWidth="1"/>
    <col min="39" max="39" width="21.54296875" style="480" bestFit="1" customWidth="1"/>
    <col min="40" max="40" width="16.6328125" style="480" bestFit="1" customWidth="1"/>
    <col min="41" max="41" width="18.36328125" style="480" bestFit="1" customWidth="1"/>
    <col min="42" max="42" width="23.54296875" style="480" bestFit="1" customWidth="1"/>
    <col min="43" max="43" width="20.54296875" style="480" bestFit="1" customWidth="1"/>
    <col min="44" max="44" width="21.453125" style="480" bestFit="1" customWidth="1"/>
    <col min="45" max="49" width="11.453125" style="480"/>
    <col min="50" max="50" width="27.453125" style="480" bestFit="1" customWidth="1"/>
    <col min="51" max="51" width="31.08984375" style="480" bestFit="1" customWidth="1"/>
    <col min="52" max="16384" width="11.453125" style="480"/>
  </cols>
  <sheetData>
    <row r="1" spans="1:51" ht="14">
      <c r="A1" s="478" t="s">
        <v>398</v>
      </c>
      <c r="B1" s="478" t="s">
        <v>704</v>
      </c>
      <c r="C1" s="478" t="s">
        <v>695</v>
      </c>
      <c r="D1" s="478" t="s">
        <v>437</v>
      </c>
      <c r="E1" s="478" t="s">
        <v>1394</v>
      </c>
      <c r="F1" s="478" t="s">
        <v>1405</v>
      </c>
      <c r="G1" s="478" t="s">
        <v>438</v>
      </c>
      <c r="H1" s="478" t="s">
        <v>696</v>
      </c>
      <c r="I1" s="478" t="s">
        <v>1469</v>
      </c>
      <c r="J1" s="478" t="s">
        <v>697</v>
      </c>
      <c r="K1" s="478" t="s">
        <v>439</v>
      </c>
      <c r="L1" s="478" t="s">
        <v>440</v>
      </c>
      <c r="M1" s="478" t="s">
        <v>698</v>
      </c>
      <c r="N1" s="478" t="s">
        <v>699</v>
      </c>
      <c r="O1" s="478" t="s">
        <v>1431</v>
      </c>
      <c r="P1" s="478" t="s">
        <v>441</v>
      </c>
      <c r="Q1" s="478" t="s">
        <v>1467</v>
      </c>
      <c r="R1" s="478" t="s">
        <v>442</v>
      </c>
      <c r="S1" s="496" t="s">
        <v>700</v>
      </c>
      <c r="T1" s="496" t="s">
        <v>1422</v>
      </c>
      <c r="U1" s="479" t="s">
        <v>443</v>
      </c>
      <c r="V1" s="478" t="s">
        <v>444</v>
      </c>
      <c r="W1" s="479" t="s">
        <v>445</v>
      </c>
      <c r="X1" s="479" t="s">
        <v>701</v>
      </c>
      <c r="Y1" s="479" t="s">
        <v>1450</v>
      </c>
      <c r="Z1" s="479" t="s">
        <v>446</v>
      </c>
      <c r="AA1" s="479" t="s">
        <v>705</v>
      </c>
      <c r="AB1" s="479" t="s">
        <v>447</v>
      </c>
      <c r="AC1" s="479" t="s">
        <v>449</v>
      </c>
      <c r="AD1" s="479" t="s">
        <v>706</v>
      </c>
      <c r="AE1" s="479" t="s">
        <v>1458</v>
      </c>
      <c r="AF1" s="479" t="s">
        <v>702</v>
      </c>
      <c r="AG1" s="479" t="s">
        <v>451</v>
      </c>
      <c r="AH1" s="479" t="s">
        <v>452</v>
      </c>
      <c r="AI1" s="479" t="s">
        <v>453</v>
      </c>
      <c r="AJ1" s="479" t="s">
        <v>454</v>
      </c>
      <c r="AK1" s="479" t="s">
        <v>455</v>
      </c>
      <c r="AL1" s="479" t="s">
        <v>456</v>
      </c>
      <c r="AM1" s="479" t="s">
        <v>457</v>
      </c>
      <c r="AN1" s="479" t="s">
        <v>458</v>
      </c>
      <c r="AO1" s="479" t="s">
        <v>703</v>
      </c>
      <c r="AP1" s="479" t="s">
        <v>459</v>
      </c>
      <c r="AQ1" s="479" t="s">
        <v>460</v>
      </c>
      <c r="AR1" s="479" t="s">
        <v>461</v>
      </c>
      <c r="AX1" s="478" t="s">
        <v>13</v>
      </c>
      <c r="AY1" s="478" t="s">
        <v>707</v>
      </c>
    </row>
    <row r="2" spans="1:51" ht="14.5">
      <c r="A2" s="487" t="s">
        <v>399</v>
      </c>
      <c r="B2" s="488" t="s">
        <v>412</v>
      </c>
      <c r="C2" s="488" t="s">
        <v>434</v>
      </c>
      <c r="D2" s="487" t="s">
        <v>720</v>
      </c>
      <c r="E2" s="493" t="s">
        <v>1397</v>
      </c>
      <c r="F2" s="492" t="s">
        <v>1406</v>
      </c>
      <c r="G2" s="487" t="s">
        <v>721</v>
      </c>
      <c r="H2" s="487" t="s">
        <v>462</v>
      </c>
      <c r="I2" s="487" t="s">
        <v>1470</v>
      </c>
      <c r="J2" s="487" t="s">
        <v>480</v>
      </c>
      <c r="K2" s="488" t="s">
        <v>722</v>
      </c>
      <c r="L2" s="487" t="s">
        <v>723</v>
      </c>
      <c r="M2" s="488" t="s">
        <v>490</v>
      </c>
      <c r="N2" s="487" t="s">
        <v>508</v>
      </c>
      <c r="O2" s="492" t="s">
        <v>1432</v>
      </c>
      <c r="P2" s="497" t="s">
        <v>1489</v>
      </c>
      <c r="Q2" s="495" t="s">
        <v>1416</v>
      </c>
      <c r="R2" s="488" t="s">
        <v>725</v>
      </c>
      <c r="S2" s="487" t="s">
        <v>567</v>
      </c>
      <c r="T2" s="509">
        <v>4400</v>
      </c>
      <c r="U2" s="487" t="s">
        <v>726</v>
      </c>
      <c r="V2" s="487" t="s">
        <v>1481</v>
      </c>
      <c r="W2" s="487" t="s">
        <v>727</v>
      </c>
      <c r="X2" s="487" t="s">
        <v>601</v>
      </c>
      <c r="Y2" s="487" t="s">
        <v>1451</v>
      </c>
      <c r="Z2" s="487" t="s">
        <v>728</v>
      </c>
      <c r="AA2" s="487">
        <v>416</v>
      </c>
      <c r="AB2" s="487" t="s">
        <v>729</v>
      </c>
      <c r="AC2" s="487">
        <v>2</v>
      </c>
      <c r="AD2" s="487" t="s">
        <v>730</v>
      </c>
      <c r="AE2" s="494" t="s">
        <v>1459</v>
      </c>
      <c r="AF2" s="487" t="s">
        <v>636</v>
      </c>
      <c r="AG2" s="487" t="s">
        <v>731</v>
      </c>
      <c r="AH2" s="487" t="s">
        <v>732</v>
      </c>
      <c r="AI2" s="487">
        <v>107</v>
      </c>
      <c r="AJ2" s="487" t="s">
        <v>733</v>
      </c>
      <c r="AK2" s="487" t="s">
        <v>734</v>
      </c>
      <c r="AL2" s="487" t="s">
        <v>735</v>
      </c>
      <c r="AM2" s="487" t="s">
        <v>736</v>
      </c>
      <c r="AN2" s="487" t="s">
        <v>648</v>
      </c>
      <c r="AO2" s="488" t="s">
        <v>657</v>
      </c>
      <c r="AP2" s="487" t="s">
        <v>737</v>
      </c>
      <c r="AQ2" s="487" t="s">
        <v>738</v>
      </c>
      <c r="AR2" s="487" t="s">
        <v>739</v>
      </c>
      <c r="AX2" s="477" t="s">
        <v>398</v>
      </c>
      <c r="AY2" s="477" t="s">
        <v>709</v>
      </c>
    </row>
    <row r="3" spans="1:51" ht="14.5">
      <c r="A3" s="487" t="s">
        <v>400</v>
      </c>
      <c r="B3" s="488" t="s">
        <v>413</v>
      </c>
      <c r="C3" s="488" t="s">
        <v>435</v>
      </c>
      <c r="D3" s="487" t="s">
        <v>740</v>
      </c>
      <c r="E3" s="493" t="s">
        <v>1398</v>
      </c>
      <c r="F3" s="492" t="s">
        <v>1407</v>
      </c>
      <c r="G3" s="487" t="s">
        <v>741</v>
      </c>
      <c r="H3" s="487" t="s">
        <v>463</v>
      </c>
      <c r="I3" s="487" t="s">
        <v>1472</v>
      </c>
      <c r="J3" s="487" t="s">
        <v>481</v>
      </c>
      <c r="K3" s="488" t="s">
        <v>742</v>
      </c>
      <c r="L3" s="487" t="s">
        <v>743</v>
      </c>
      <c r="M3" s="488" t="s">
        <v>491</v>
      </c>
      <c r="N3" s="487" t="s">
        <v>509</v>
      </c>
      <c r="O3" s="492" t="s">
        <v>1433</v>
      </c>
      <c r="P3" s="497" t="s">
        <v>724</v>
      </c>
      <c r="Q3" s="495" t="s">
        <v>1417</v>
      </c>
      <c r="R3" s="488" t="s">
        <v>398</v>
      </c>
      <c r="S3" s="487" t="s">
        <v>568</v>
      </c>
      <c r="T3" s="509">
        <v>4700</v>
      </c>
      <c r="U3" s="487" t="s">
        <v>744</v>
      </c>
      <c r="V3" s="487" t="s">
        <v>599</v>
      </c>
      <c r="W3" s="487" t="s">
        <v>745</v>
      </c>
      <c r="X3" s="487" t="s">
        <v>602</v>
      </c>
      <c r="Y3" s="487" t="s">
        <v>1452</v>
      </c>
      <c r="Z3" s="487" t="s">
        <v>746</v>
      </c>
      <c r="AA3" s="487" t="s">
        <v>747</v>
      </c>
      <c r="AB3" s="487" t="s">
        <v>748</v>
      </c>
      <c r="AC3" s="487">
        <v>3</v>
      </c>
      <c r="AD3" s="487">
        <v>190</v>
      </c>
      <c r="AE3" s="494" t="s">
        <v>1460</v>
      </c>
      <c r="AF3" s="487" t="s">
        <v>637</v>
      </c>
      <c r="AG3" s="487" t="s">
        <v>749</v>
      </c>
      <c r="AH3" s="487" t="s">
        <v>750</v>
      </c>
      <c r="AI3" s="487">
        <v>206</v>
      </c>
      <c r="AJ3" s="487" t="s">
        <v>751</v>
      </c>
      <c r="AK3" s="487" t="s">
        <v>752</v>
      </c>
      <c r="AL3" s="487" t="s">
        <v>753</v>
      </c>
      <c r="AM3" s="487" t="s">
        <v>754</v>
      </c>
      <c r="AN3" s="487" t="s">
        <v>649</v>
      </c>
      <c r="AO3" s="488" t="s">
        <v>658</v>
      </c>
      <c r="AP3" s="487" t="s">
        <v>1494</v>
      </c>
      <c r="AQ3" s="487" t="s">
        <v>756</v>
      </c>
      <c r="AR3" s="487" t="s">
        <v>757</v>
      </c>
      <c r="AX3" s="477" t="s">
        <v>704</v>
      </c>
      <c r="AY3" s="476" t="s">
        <v>708</v>
      </c>
    </row>
    <row r="4" spans="1:51" ht="14.5">
      <c r="A4" s="487" t="s">
        <v>401</v>
      </c>
      <c r="B4" s="488" t="s">
        <v>414</v>
      </c>
      <c r="C4" s="488" t="s">
        <v>436</v>
      </c>
      <c r="D4" s="487" t="s">
        <v>758</v>
      </c>
      <c r="E4" s="493" t="s">
        <v>1399</v>
      </c>
      <c r="F4" s="492" t="s">
        <v>1408</v>
      </c>
      <c r="G4" s="487" t="s">
        <v>759</v>
      </c>
      <c r="H4" s="487" t="s">
        <v>464</v>
      </c>
      <c r="I4" s="487" t="s">
        <v>1471</v>
      </c>
      <c r="J4" s="487" t="s">
        <v>482</v>
      </c>
      <c r="K4" s="488" t="s">
        <v>760</v>
      </c>
      <c r="L4" s="487" t="s">
        <v>761</v>
      </c>
      <c r="M4" s="488" t="s">
        <v>492</v>
      </c>
      <c r="N4" s="487" t="s">
        <v>510</v>
      </c>
      <c r="O4" s="492" t="s">
        <v>1428</v>
      </c>
      <c r="P4" s="489"/>
      <c r="Q4" s="495" t="s">
        <v>1418</v>
      </c>
      <c r="R4" s="488" t="s">
        <v>762</v>
      </c>
      <c r="S4" s="487" t="s">
        <v>569</v>
      </c>
      <c r="T4" s="509">
        <v>7600</v>
      </c>
      <c r="U4" s="487" t="s">
        <v>763</v>
      </c>
      <c r="V4" s="487" t="s">
        <v>600</v>
      </c>
      <c r="W4" s="487" t="s">
        <v>764</v>
      </c>
      <c r="X4" s="487" t="s">
        <v>603</v>
      </c>
      <c r="Y4" s="487" t="s">
        <v>1453</v>
      </c>
      <c r="Z4" s="487" t="s">
        <v>765</v>
      </c>
      <c r="AA4" s="487" t="s">
        <v>610</v>
      </c>
      <c r="AB4" s="487" t="s">
        <v>766</v>
      </c>
      <c r="AC4" s="487">
        <v>323</v>
      </c>
      <c r="AD4" s="487" t="s">
        <v>767</v>
      </c>
      <c r="AE4" s="494" t="s">
        <v>1461</v>
      </c>
      <c r="AF4" s="487" t="s">
        <v>638</v>
      </c>
      <c r="AG4" s="487" t="s">
        <v>768</v>
      </c>
      <c r="AH4" s="487" t="s">
        <v>769</v>
      </c>
      <c r="AI4" s="487">
        <v>207</v>
      </c>
      <c r="AJ4" s="487">
        <v>924</v>
      </c>
      <c r="AK4" s="487" t="s">
        <v>770</v>
      </c>
      <c r="AL4" s="487" t="s">
        <v>771</v>
      </c>
      <c r="AM4" s="487" t="s">
        <v>772</v>
      </c>
      <c r="AN4" s="487" t="s">
        <v>650</v>
      </c>
      <c r="AO4" s="488" t="s">
        <v>659</v>
      </c>
      <c r="AP4" s="487" t="s">
        <v>755</v>
      </c>
      <c r="AQ4" s="487" t="s">
        <v>774</v>
      </c>
      <c r="AR4" s="487" t="s">
        <v>775</v>
      </c>
      <c r="AX4" s="477" t="s">
        <v>695</v>
      </c>
      <c r="AY4" s="476" t="s">
        <v>712</v>
      </c>
    </row>
    <row r="5" spans="1:51" ht="14.5">
      <c r="A5" s="487" t="s">
        <v>402</v>
      </c>
      <c r="B5" s="488" t="s">
        <v>410</v>
      </c>
      <c r="C5" s="488" t="s">
        <v>415</v>
      </c>
      <c r="D5" s="487">
        <v>1502</v>
      </c>
      <c r="E5" s="493" t="s">
        <v>1400</v>
      </c>
      <c r="F5" s="492" t="s">
        <v>1409</v>
      </c>
      <c r="G5" s="487" t="s">
        <v>776</v>
      </c>
      <c r="H5" s="487" t="s">
        <v>465</v>
      </c>
      <c r="I5" s="487" t="s">
        <v>1473</v>
      </c>
      <c r="J5" s="487" t="s">
        <v>483</v>
      </c>
      <c r="K5" s="488" t="s">
        <v>777</v>
      </c>
      <c r="L5" s="487" t="s">
        <v>778</v>
      </c>
      <c r="M5" s="488" t="s">
        <v>493</v>
      </c>
      <c r="N5" s="487" t="s">
        <v>511</v>
      </c>
      <c r="O5" s="492" t="s">
        <v>1434</v>
      </c>
      <c r="P5" s="489"/>
      <c r="Q5" s="495" t="s">
        <v>1419</v>
      </c>
      <c r="R5" s="488" t="s">
        <v>779</v>
      </c>
      <c r="S5" s="487" t="s">
        <v>570</v>
      </c>
      <c r="T5" s="509">
        <v>8600</v>
      </c>
      <c r="U5" s="487" t="s">
        <v>780</v>
      </c>
      <c r="V5" s="487" t="s">
        <v>429</v>
      </c>
      <c r="W5" s="487" t="s">
        <v>781</v>
      </c>
      <c r="X5" s="487" t="s">
        <v>604</v>
      </c>
      <c r="Y5" s="487" t="s">
        <v>1454</v>
      </c>
      <c r="Z5" s="487" t="s">
        <v>782</v>
      </c>
      <c r="AA5" s="487" t="s">
        <v>783</v>
      </c>
      <c r="AB5" s="487" t="s">
        <v>784</v>
      </c>
      <c r="AC5" s="487">
        <v>5</v>
      </c>
      <c r="AD5" s="487" t="s">
        <v>785</v>
      </c>
      <c r="AE5" s="494" t="s">
        <v>1462</v>
      </c>
      <c r="AF5" s="487" t="s">
        <v>639</v>
      </c>
      <c r="AG5" s="487" t="s">
        <v>786</v>
      </c>
      <c r="AH5" s="487" t="s">
        <v>787</v>
      </c>
      <c r="AI5" s="487">
        <v>3008</v>
      </c>
      <c r="AJ5" s="487" t="s">
        <v>788</v>
      </c>
      <c r="AK5" s="487" t="s">
        <v>789</v>
      </c>
      <c r="AL5" s="487" t="s">
        <v>790</v>
      </c>
      <c r="AM5" s="487" t="s">
        <v>791</v>
      </c>
      <c r="AN5" s="487" t="s">
        <v>651</v>
      </c>
      <c r="AO5" s="488" t="s">
        <v>660</v>
      </c>
      <c r="AP5" s="487" t="s">
        <v>773</v>
      </c>
      <c r="AQ5" s="487" t="s">
        <v>793</v>
      </c>
      <c r="AR5" s="487" t="s">
        <v>794</v>
      </c>
      <c r="AX5" s="477" t="s">
        <v>437</v>
      </c>
      <c r="AY5" s="476" t="s">
        <v>712</v>
      </c>
    </row>
    <row r="6" spans="1:51" ht="14.5">
      <c r="A6" s="487" t="s">
        <v>403</v>
      </c>
      <c r="B6" s="488" t="s">
        <v>411</v>
      </c>
      <c r="C6" s="488" t="s">
        <v>417</v>
      </c>
      <c r="D6" s="487">
        <v>315</v>
      </c>
      <c r="E6" s="493" t="s">
        <v>1401</v>
      </c>
      <c r="F6" s="492" t="s">
        <v>1410</v>
      </c>
      <c r="G6" s="487" t="s">
        <v>795</v>
      </c>
      <c r="H6" s="487" t="s">
        <v>466</v>
      </c>
      <c r="I6" s="487" t="s">
        <v>1475</v>
      </c>
      <c r="J6" s="487" t="s">
        <v>484</v>
      </c>
      <c r="K6" s="488" t="s">
        <v>796</v>
      </c>
      <c r="L6" s="487" t="s">
        <v>465</v>
      </c>
      <c r="M6" s="488" t="s">
        <v>494</v>
      </c>
      <c r="N6" s="487" t="s">
        <v>512</v>
      </c>
      <c r="O6" s="492" t="s">
        <v>1435</v>
      </c>
      <c r="P6" s="489"/>
      <c r="Q6" s="495" t="s">
        <v>1420</v>
      </c>
      <c r="R6" s="488" t="s">
        <v>797</v>
      </c>
      <c r="S6" s="487" t="s">
        <v>571</v>
      </c>
      <c r="T6" s="509">
        <v>9900</v>
      </c>
      <c r="U6" s="487" t="s">
        <v>798</v>
      </c>
      <c r="V6" s="487" t="s">
        <v>1389</v>
      </c>
      <c r="W6" s="487" t="s">
        <v>799</v>
      </c>
      <c r="X6" s="487" t="s">
        <v>605</v>
      </c>
      <c r="Y6" s="487" t="s">
        <v>1455</v>
      </c>
      <c r="Z6" s="487" t="s">
        <v>800</v>
      </c>
      <c r="AA6" s="487" t="s">
        <v>801</v>
      </c>
      <c r="AB6" s="487" t="s">
        <v>802</v>
      </c>
      <c r="AC6" s="487">
        <v>6</v>
      </c>
      <c r="AD6" s="487" t="s">
        <v>803</v>
      </c>
      <c r="AE6" s="494" t="s">
        <v>1463</v>
      </c>
      <c r="AF6" s="487" t="s">
        <v>640</v>
      </c>
      <c r="AG6" s="487" t="s">
        <v>804</v>
      </c>
      <c r="AH6" s="487" t="s">
        <v>805</v>
      </c>
      <c r="AI6" s="487" t="s">
        <v>806</v>
      </c>
      <c r="AJ6" s="487" t="s">
        <v>807</v>
      </c>
      <c r="AK6" s="487" t="s">
        <v>808</v>
      </c>
      <c r="AL6" s="487" t="s">
        <v>809</v>
      </c>
      <c r="AM6" s="487" t="s">
        <v>810</v>
      </c>
      <c r="AN6" s="487" t="s">
        <v>652</v>
      </c>
      <c r="AO6" s="488" t="s">
        <v>661</v>
      </c>
      <c r="AP6" s="487" t="s">
        <v>792</v>
      </c>
      <c r="AQ6" s="487" t="s">
        <v>812</v>
      </c>
      <c r="AR6" s="487" t="s">
        <v>813</v>
      </c>
      <c r="AX6" s="476" t="s">
        <v>1394</v>
      </c>
      <c r="AY6" s="476" t="s">
        <v>711</v>
      </c>
    </row>
    <row r="7" spans="1:51" ht="14.5">
      <c r="A7" s="487" t="s">
        <v>404</v>
      </c>
      <c r="B7" s="489"/>
      <c r="C7" s="488" t="s">
        <v>418</v>
      </c>
      <c r="D7" s="487">
        <v>316</v>
      </c>
      <c r="E7" s="493" t="s">
        <v>1402</v>
      </c>
      <c r="F7" s="492" t="s">
        <v>1411</v>
      </c>
      <c r="G7" s="487" t="s">
        <v>1484</v>
      </c>
      <c r="H7" s="487" t="s">
        <v>467</v>
      </c>
      <c r="I7" s="487" t="s">
        <v>1474</v>
      </c>
      <c r="J7" s="487" t="s">
        <v>485</v>
      </c>
      <c r="K7" s="488" t="s">
        <v>815</v>
      </c>
      <c r="L7" s="487" t="s">
        <v>816</v>
      </c>
      <c r="M7" s="488" t="s">
        <v>495</v>
      </c>
      <c r="N7" s="487" t="s">
        <v>513</v>
      </c>
      <c r="O7" s="492" t="s">
        <v>1436</v>
      </c>
      <c r="P7" s="489"/>
      <c r="Q7" s="495" t="s">
        <v>1421</v>
      </c>
      <c r="R7" s="488" t="s">
        <v>817</v>
      </c>
      <c r="S7" s="487" t="s">
        <v>572</v>
      </c>
      <c r="T7" s="509" t="s">
        <v>1423</v>
      </c>
      <c r="U7" s="487" t="s">
        <v>818</v>
      </c>
      <c r="V7" s="487" t="s">
        <v>1390</v>
      </c>
      <c r="W7" s="487" t="s">
        <v>819</v>
      </c>
      <c r="X7" s="487" t="s">
        <v>606</v>
      </c>
      <c r="Y7" s="487" t="s">
        <v>1456</v>
      </c>
      <c r="Z7" s="487" t="s">
        <v>820</v>
      </c>
      <c r="AA7" s="487" t="s">
        <v>821</v>
      </c>
      <c r="AB7" s="487" t="s">
        <v>822</v>
      </c>
      <c r="AC7" s="487">
        <v>626</v>
      </c>
      <c r="AD7" s="487" t="s">
        <v>823</v>
      </c>
      <c r="AE7" s="494" t="s">
        <v>1464</v>
      </c>
      <c r="AF7" s="487" t="s">
        <v>641</v>
      </c>
      <c r="AG7" s="487" t="s">
        <v>824</v>
      </c>
      <c r="AH7" s="487" t="s">
        <v>825</v>
      </c>
      <c r="AI7" s="487" t="s">
        <v>826</v>
      </c>
      <c r="AJ7" s="487" t="s">
        <v>827</v>
      </c>
      <c r="AK7" s="487" t="s">
        <v>828</v>
      </c>
      <c r="AL7" s="487" t="s">
        <v>829</v>
      </c>
      <c r="AM7" s="487" t="s">
        <v>830</v>
      </c>
      <c r="AN7" s="487" t="s">
        <v>653</v>
      </c>
      <c r="AO7" s="488" t="s">
        <v>662</v>
      </c>
      <c r="AP7" s="487" t="s">
        <v>811</v>
      </c>
      <c r="AQ7" s="487" t="s">
        <v>734</v>
      </c>
      <c r="AR7" s="487" t="s">
        <v>832</v>
      </c>
      <c r="AX7" s="476" t="s">
        <v>1405</v>
      </c>
      <c r="AY7" s="476" t="s">
        <v>711</v>
      </c>
    </row>
    <row r="8" spans="1:51" ht="14.5">
      <c r="A8" s="487" t="s">
        <v>405</v>
      </c>
      <c r="B8" s="489"/>
      <c r="C8" s="488" t="s">
        <v>419</v>
      </c>
      <c r="D8" s="487" t="s">
        <v>833</v>
      </c>
      <c r="E8" s="493" t="s">
        <v>1403</v>
      </c>
      <c r="F8" s="492" t="s">
        <v>1412</v>
      </c>
      <c r="G8" s="487" t="s">
        <v>1496</v>
      </c>
      <c r="H8" s="487" t="s">
        <v>468</v>
      </c>
      <c r="I8" s="487" t="s">
        <v>1476</v>
      </c>
      <c r="J8" s="487" t="s">
        <v>486</v>
      </c>
      <c r="K8" s="488" t="s">
        <v>835</v>
      </c>
      <c r="L8" s="487" t="s">
        <v>836</v>
      </c>
      <c r="M8" s="488" t="s">
        <v>496</v>
      </c>
      <c r="N8" s="487" t="s">
        <v>514</v>
      </c>
      <c r="O8" s="492" t="s">
        <v>1437</v>
      </c>
      <c r="P8" s="489"/>
      <c r="Q8" s="489"/>
      <c r="R8" s="488" t="s">
        <v>837</v>
      </c>
      <c r="S8" s="487" t="s">
        <v>573</v>
      </c>
      <c r="T8" s="509" t="s">
        <v>1424</v>
      </c>
      <c r="U8" s="487" t="s">
        <v>838</v>
      </c>
      <c r="V8" s="487" t="s">
        <v>1391</v>
      </c>
      <c r="W8" s="487" t="s">
        <v>839</v>
      </c>
      <c r="X8" s="487" t="s">
        <v>607</v>
      </c>
      <c r="Y8" s="487" t="s">
        <v>1457</v>
      </c>
      <c r="Z8" s="487" t="s">
        <v>840</v>
      </c>
      <c r="AA8" s="487" t="s">
        <v>841</v>
      </c>
      <c r="AB8" s="487" t="s">
        <v>842</v>
      </c>
      <c r="AC8" s="487">
        <v>929</v>
      </c>
      <c r="AD8" s="487">
        <v>280</v>
      </c>
      <c r="AE8" s="494" t="s">
        <v>1465</v>
      </c>
      <c r="AF8" s="487" t="s">
        <v>642</v>
      </c>
      <c r="AG8" s="487" t="s">
        <v>843</v>
      </c>
      <c r="AH8" s="487" t="s">
        <v>844</v>
      </c>
      <c r="AI8" s="487">
        <v>306</v>
      </c>
      <c r="AJ8" s="487" t="s">
        <v>572</v>
      </c>
      <c r="AK8" s="487" t="s">
        <v>845</v>
      </c>
      <c r="AL8" s="487" t="s">
        <v>846</v>
      </c>
      <c r="AM8" s="487" t="s">
        <v>847</v>
      </c>
      <c r="AN8" s="487" t="s">
        <v>654</v>
      </c>
      <c r="AO8" s="488" t="s">
        <v>663</v>
      </c>
      <c r="AP8" s="487" t="s">
        <v>831</v>
      </c>
      <c r="AQ8" s="487" t="s">
        <v>849</v>
      </c>
      <c r="AR8" s="487" t="s">
        <v>850</v>
      </c>
      <c r="AX8" s="477" t="s">
        <v>438</v>
      </c>
      <c r="AY8" s="476" t="s">
        <v>383</v>
      </c>
    </row>
    <row r="9" spans="1:51" ht="14.5">
      <c r="A9" s="487" t="s">
        <v>406</v>
      </c>
      <c r="B9" s="489"/>
      <c r="C9" s="488" t="s">
        <v>420</v>
      </c>
      <c r="D9" s="487">
        <v>318</v>
      </c>
      <c r="E9" s="493" t="s">
        <v>1404</v>
      </c>
      <c r="F9" s="492" t="s">
        <v>1413</v>
      </c>
      <c r="G9" s="487" t="s">
        <v>814</v>
      </c>
      <c r="H9" s="487" t="s">
        <v>469</v>
      </c>
      <c r="I9" s="487" t="s">
        <v>1479</v>
      </c>
      <c r="J9" s="487" t="s">
        <v>487</v>
      </c>
      <c r="K9" s="488" t="s">
        <v>852</v>
      </c>
      <c r="L9" s="487" t="s">
        <v>853</v>
      </c>
      <c r="M9" s="488" t="s">
        <v>497</v>
      </c>
      <c r="N9" s="487" t="s">
        <v>515</v>
      </c>
      <c r="O9" s="492" t="s">
        <v>1438</v>
      </c>
      <c r="P9" s="489"/>
      <c r="Q9" s="489"/>
      <c r="R9" s="488" t="s">
        <v>854</v>
      </c>
      <c r="S9" s="487" t="s">
        <v>574</v>
      </c>
      <c r="T9" s="509" t="s">
        <v>1425</v>
      </c>
      <c r="U9" s="487" t="s">
        <v>855</v>
      </c>
      <c r="V9" s="487" t="s">
        <v>1392</v>
      </c>
      <c r="W9" s="487" t="s">
        <v>856</v>
      </c>
      <c r="X9" s="487" t="s">
        <v>608</v>
      </c>
      <c r="Y9" s="489"/>
      <c r="Z9" s="487" t="s">
        <v>857</v>
      </c>
      <c r="AA9" s="487" t="s">
        <v>858</v>
      </c>
      <c r="AB9" s="487" t="s">
        <v>859</v>
      </c>
      <c r="AC9" s="487" t="s">
        <v>860</v>
      </c>
      <c r="AD9" s="487">
        <v>2805</v>
      </c>
      <c r="AE9" s="494" t="s">
        <v>1466</v>
      </c>
      <c r="AF9" s="487" t="s">
        <v>643</v>
      </c>
      <c r="AG9" s="487" t="s">
        <v>861</v>
      </c>
      <c r="AH9" s="487" t="s">
        <v>862</v>
      </c>
      <c r="AI9" s="487" t="s">
        <v>863</v>
      </c>
      <c r="AJ9" s="487" t="s">
        <v>864</v>
      </c>
      <c r="AK9" s="487" t="s">
        <v>865</v>
      </c>
      <c r="AL9" s="487" t="s">
        <v>866</v>
      </c>
      <c r="AM9" s="487" t="s">
        <v>867</v>
      </c>
      <c r="AN9" s="487" t="s">
        <v>655</v>
      </c>
      <c r="AO9" s="488" t="s">
        <v>664</v>
      </c>
      <c r="AP9" s="487" t="s">
        <v>848</v>
      </c>
      <c r="AQ9" s="487" t="s">
        <v>869</v>
      </c>
      <c r="AR9" s="487">
        <v>460</v>
      </c>
      <c r="AX9" s="477" t="s">
        <v>696</v>
      </c>
      <c r="AY9" s="476" t="s">
        <v>383</v>
      </c>
    </row>
    <row r="10" spans="1:51" ht="14.5">
      <c r="A10" s="487" t="s">
        <v>407</v>
      </c>
      <c r="B10" s="489"/>
      <c r="C10" s="488" t="s">
        <v>421</v>
      </c>
      <c r="D10" s="487" t="s">
        <v>870</v>
      </c>
      <c r="E10" s="489"/>
      <c r="F10" s="492" t="s">
        <v>1414</v>
      </c>
      <c r="G10" s="487" t="s">
        <v>834</v>
      </c>
      <c r="H10" s="487" t="s">
        <v>470</v>
      </c>
      <c r="I10" s="487" t="s">
        <v>1477</v>
      </c>
      <c r="J10" s="487" t="s">
        <v>488</v>
      </c>
      <c r="K10" s="488" t="s">
        <v>872</v>
      </c>
      <c r="L10" s="487" t="s">
        <v>873</v>
      </c>
      <c r="M10" s="488" t="s">
        <v>498</v>
      </c>
      <c r="N10" s="487" t="s">
        <v>516</v>
      </c>
      <c r="O10" s="492" t="s">
        <v>1439</v>
      </c>
      <c r="P10" s="489"/>
      <c r="Q10" s="489"/>
      <c r="R10" s="488" t="s">
        <v>572</v>
      </c>
      <c r="S10" s="487" t="s">
        <v>575</v>
      </c>
      <c r="T10" s="509" t="s">
        <v>1426</v>
      </c>
      <c r="U10" s="487" t="s">
        <v>874</v>
      </c>
      <c r="V10" s="487">
        <v>1042</v>
      </c>
      <c r="W10" s="487" t="s">
        <v>875</v>
      </c>
      <c r="X10" s="487" t="s">
        <v>609</v>
      </c>
      <c r="Y10" s="489"/>
      <c r="Z10" s="487" t="s">
        <v>876</v>
      </c>
      <c r="AA10" s="487" t="s">
        <v>877</v>
      </c>
      <c r="AB10" s="487" t="s">
        <v>842</v>
      </c>
      <c r="AC10" s="487" t="s">
        <v>878</v>
      </c>
      <c r="AD10" s="487" t="s">
        <v>879</v>
      </c>
      <c r="AE10" s="489"/>
      <c r="AF10" s="487" t="s">
        <v>644</v>
      </c>
      <c r="AG10" s="487" t="s">
        <v>873</v>
      </c>
      <c r="AH10" s="487" t="s">
        <v>880</v>
      </c>
      <c r="AI10" s="487" t="s">
        <v>881</v>
      </c>
      <c r="AJ10" s="487" t="s">
        <v>882</v>
      </c>
      <c r="AK10" s="487" t="s">
        <v>1485</v>
      </c>
      <c r="AL10" s="487" t="s">
        <v>884</v>
      </c>
      <c r="AM10" s="487" t="s">
        <v>885</v>
      </c>
      <c r="AN10" s="487" t="s">
        <v>656</v>
      </c>
      <c r="AO10" s="488" t="s">
        <v>665</v>
      </c>
      <c r="AP10" s="487" t="s">
        <v>868</v>
      </c>
      <c r="AQ10" s="487" t="s">
        <v>887</v>
      </c>
      <c r="AR10" s="487">
        <v>570</v>
      </c>
      <c r="AX10" s="476" t="s">
        <v>1469</v>
      </c>
      <c r="AY10" s="476" t="s">
        <v>708</v>
      </c>
    </row>
    <row r="11" spans="1:51" ht="14.5">
      <c r="A11" s="487" t="s">
        <v>408</v>
      </c>
      <c r="B11" s="489"/>
      <c r="C11" s="488" t="s">
        <v>422</v>
      </c>
      <c r="D11" s="487" t="s">
        <v>888</v>
      </c>
      <c r="E11" s="489"/>
      <c r="F11" s="492" t="s">
        <v>1415</v>
      </c>
      <c r="G11" s="487" t="s">
        <v>851</v>
      </c>
      <c r="H11" s="487" t="s">
        <v>471</v>
      </c>
      <c r="I11" s="487" t="s">
        <v>1478</v>
      </c>
      <c r="J11" s="487" t="s">
        <v>489</v>
      </c>
      <c r="K11" s="489"/>
      <c r="L11" s="487" t="s">
        <v>890</v>
      </c>
      <c r="M11" s="488" t="s">
        <v>499</v>
      </c>
      <c r="N11" s="487" t="s">
        <v>517</v>
      </c>
      <c r="O11" s="492" t="s">
        <v>1440</v>
      </c>
      <c r="P11" s="489"/>
      <c r="Q11" s="489"/>
      <c r="R11" s="488" t="s">
        <v>891</v>
      </c>
      <c r="S11" s="487" t="s">
        <v>576</v>
      </c>
      <c r="T11" s="509" t="s">
        <v>1427</v>
      </c>
      <c r="U11" s="487" t="s">
        <v>892</v>
      </c>
      <c r="V11" s="487" t="s">
        <v>1393</v>
      </c>
      <c r="W11" s="487" t="s">
        <v>893</v>
      </c>
      <c r="X11" s="487" t="s">
        <v>610</v>
      </c>
      <c r="Y11" s="489"/>
      <c r="Z11" s="487" t="s">
        <v>894</v>
      </c>
      <c r="AA11" s="489"/>
      <c r="AB11" s="487" t="s">
        <v>895</v>
      </c>
      <c r="AC11" s="487" t="s">
        <v>896</v>
      </c>
      <c r="AD11" s="487" t="s">
        <v>897</v>
      </c>
      <c r="AE11" s="489"/>
      <c r="AF11" s="489"/>
      <c r="AG11" s="487" t="s">
        <v>898</v>
      </c>
      <c r="AH11" s="487" t="s">
        <v>899</v>
      </c>
      <c r="AI11" s="487" t="s">
        <v>900</v>
      </c>
      <c r="AJ11" s="487" t="s">
        <v>647</v>
      </c>
      <c r="AK11" s="487" t="s">
        <v>883</v>
      </c>
      <c r="AL11" s="487" t="s">
        <v>902</v>
      </c>
      <c r="AM11" s="487" t="s">
        <v>903</v>
      </c>
      <c r="AN11" s="489"/>
      <c r="AO11" s="488" t="s">
        <v>666</v>
      </c>
      <c r="AP11" s="487" t="s">
        <v>886</v>
      </c>
      <c r="AQ11" s="487" t="s">
        <v>905</v>
      </c>
      <c r="AR11" s="487">
        <v>740</v>
      </c>
      <c r="AX11" s="477" t="s">
        <v>697</v>
      </c>
      <c r="AY11" s="476" t="s">
        <v>710</v>
      </c>
    </row>
    <row r="12" spans="1:51" ht="14.5">
      <c r="A12" s="487" t="s">
        <v>409</v>
      </c>
      <c r="B12" s="489"/>
      <c r="C12" s="488" t="s">
        <v>423</v>
      </c>
      <c r="D12" s="487">
        <v>320</v>
      </c>
      <c r="E12" s="489"/>
      <c r="F12" s="489"/>
      <c r="G12" s="487" t="s">
        <v>871</v>
      </c>
      <c r="H12" s="487" t="s">
        <v>472</v>
      </c>
      <c r="I12" s="489"/>
      <c r="J12" s="489"/>
      <c r="K12" s="489"/>
      <c r="L12" s="487" t="s">
        <v>907</v>
      </c>
      <c r="M12" s="488" t="s">
        <v>500</v>
      </c>
      <c r="N12" s="487" t="s">
        <v>518</v>
      </c>
      <c r="O12" s="492" t="s">
        <v>1441</v>
      </c>
      <c r="P12" s="489"/>
      <c r="Q12" s="489"/>
      <c r="R12" s="488" t="s">
        <v>908</v>
      </c>
      <c r="S12" s="487" t="s">
        <v>1488</v>
      </c>
      <c r="T12" s="509" t="s">
        <v>1428</v>
      </c>
      <c r="U12" s="487" t="s">
        <v>909</v>
      </c>
      <c r="V12" s="489"/>
      <c r="W12" s="487" t="s">
        <v>910</v>
      </c>
      <c r="X12" s="487" t="s">
        <v>611</v>
      </c>
      <c r="Y12" s="489"/>
      <c r="Z12" s="487" t="s">
        <v>911</v>
      </c>
      <c r="AA12" s="489"/>
      <c r="AB12" s="487" t="s">
        <v>912</v>
      </c>
      <c r="AC12" s="487" t="s">
        <v>913</v>
      </c>
      <c r="AD12" s="487">
        <v>320</v>
      </c>
      <c r="AE12" s="489"/>
      <c r="AF12" s="489"/>
      <c r="AG12" s="487" t="s">
        <v>914</v>
      </c>
      <c r="AH12" s="487" t="s">
        <v>915</v>
      </c>
      <c r="AI12" s="487" t="s">
        <v>916</v>
      </c>
      <c r="AJ12" s="487" t="s">
        <v>917</v>
      </c>
      <c r="AK12" s="487" t="s">
        <v>901</v>
      </c>
      <c r="AL12" s="487" t="s">
        <v>919</v>
      </c>
      <c r="AM12" s="487" t="s">
        <v>920</v>
      </c>
      <c r="AN12" s="489"/>
      <c r="AO12" s="488" t="s">
        <v>667</v>
      </c>
      <c r="AP12" s="487" t="s">
        <v>904</v>
      </c>
      <c r="AQ12" s="487" t="s">
        <v>922</v>
      </c>
      <c r="AR12" s="487" t="s">
        <v>923</v>
      </c>
      <c r="AX12" s="477" t="s">
        <v>439</v>
      </c>
      <c r="AY12" s="477" t="s">
        <v>709</v>
      </c>
    </row>
    <row r="13" spans="1:51" ht="14.5">
      <c r="A13" s="489"/>
      <c r="B13" s="489"/>
      <c r="C13" s="488" t="s">
        <v>416</v>
      </c>
      <c r="D13" s="487" t="s">
        <v>924</v>
      </c>
      <c r="E13" s="489"/>
      <c r="F13" s="489"/>
      <c r="G13" s="487" t="s">
        <v>889</v>
      </c>
      <c r="H13" s="487" t="s">
        <v>473</v>
      </c>
      <c r="I13" s="489"/>
      <c r="J13" s="489"/>
      <c r="K13" s="489"/>
      <c r="L13" s="487" t="s">
        <v>926</v>
      </c>
      <c r="M13" s="488" t="s">
        <v>501</v>
      </c>
      <c r="N13" s="487" t="s">
        <v>519</v>
      </c>
      <c r="O13" s="492" t="s">
        <v>1442</v>
      </c>
      <c r="P13" s="489"/>
      <c r="Q13" s="489"/>
      <c r="R13" s="488" t="s">
        <v>927</v>
      </c>
      <c r="S13" s="487" t="s">
        <v>1492</v>
      </c>
      <c r="T13" s="509" t="s">
        <v>1429</v>
      </c>
      <c r="U13" s="487" t="s">
        <v>928</v>
      </c>
      <c r="V13" s="489"/>
      <c r="W13" s="489"/>
      <c r="X13" s="487" t="s">
        <v>612</v>
      </c>
      <c r="Y13" s="489"/>
      <c r="Z13" s="487" t="s">
        <v>929</v>
      </c>
      <c r="AA13" s="489"/>
      <c r="AB13" s="487" t="s">
        <v>930</v>
      </c>
      <c r="AC13" s="487" t="s">
        <v>931</v>
      </c>
      <c r="AD13" s="487" t="s">
        <v>932</v>
      </c>
      <c r="AE13" s="489"/>
      <c r="AF13" s="489"/>
      <c r="AG13" s="487" t="s">
        <v>933</v>
      </c>
      <c r="AH13" s="487" t="s">
        <v>934</v>
      </c>
      <c r="AI13" s="487" t="s">
        <v>935</v>
      </c>
      <c r="AJ13" s="487" t="s">
        <v>936</v>
      </c>
      <c r="AK13" s="487" t="s">
        <v>918</v>
      </c>
      <c r="AL13" s="487" t="s">
        <v>938</v>
      </c>
      <c r="AM13" s="487" t="s">
        <v>939</v>
      </c>
      <c r="AN13" s="489"/>
      <c r="AO13" s="488" t="s">
        <v>668</v>
      </c>
      <c r="AP13" s="487" t="s">
        <v>921</v>
      </c>
      <c r="AQ13" s="487" t="s">
        <v>941</v>
      </c>
      <c r="AR13" s="487">
        <v>744</v>
      </c>
      <c r="AX13" s="477" t="s">
        <v>440</v>
      </c>
      <c r="AY13" s="476" t="s">
        <v>383</v>
      </c>
    </row>
    <row r="14" spans="1:51" ht="14.5">
      <c r="A14" s="489"/>
      <c r="B14" s="489"/>
      <c r="C14" s="488" t="s">
        <v>424</v>
      </c>
      <c r="D14" s="487" t="s">
        <v>942</v>
      </c>
      <c r="E14" s="489"/>
      <c r="F14" s="489"/>
      <c r="G14" s="487" t="s">
        <v>906</v>
      </c>
      <c r="H14" s="487" t="s">
        <v>474</v>
      </c>
      <c r="I14" s="489"/>
      <c r="J14" s="489"/>
      <c r="K14" s="489"/>
      <c r="L14" s="487" t="s">
        <v>944</v>
      </c>
      <c r="M14" s="488" t="s">
        <v>502</v>
      </c>
      <c r="N14" s="487" t="s">
        <v>520</v>
      </c>
      <c r="O14" s="492" t="s">
        <v>1443</v>
      </c>
      <c r="P14" s="489"/>
      <c r="Q14" s="489"/>
      <c r="R14" s="488" t="s">
        <v>945</v>
      </c>
      <c r="S14" s="487" t="s">
        <v>577</v>
      </c>
      <c r="T14" s="509" t="s">
        <v>1430</v>
      </c>
      <c r="U14" s="487" t="s">
        <v>946</v>
      </c>
      <c r="V14" s="489"/>
      <c r="W14" s="489"/>
      <c r="X14" s="487" t="s">
        <v>613</v>
      </c>
      <c r="Y14" s="489"/>
      <c r="Z14" s="487" t="s">
        <v>947</v>
      </c>
      <c r="AA14" s="489"/>
      <c r="AB14" s="487" t="s">
        <v>948</v>
      </c>
      <c r="AC14" s="487" t="s">
        <v>949</v>
      </c>
      <c r="AD14" s="487">
        <v>408</v>
      </c>
      <c r="AE14" s="489"/>
      <c r="AF14" s="489"/>
      <c r="AG14" s="487" t="s">
        <v>950</v>
      </c>
      <c r="AH14" s="487" t="s">
        <v>951</v>
      </c>
      <c r="AI14" s="487">
        <v>406</v>
      </c>
      <c r="AJ14" s="489"/>
      <c r="AK14" s="487" t="s">
        <v>937</v>
      </c>
      <c r="AL14" s="487" t="s">
        <v>953</v>
      </c>
      <c r="AM14" s="487" t="s">
        <v>954</v>
      </c>
      <c r="AN14" s="489"/>
      <c r="AO14" s="488" t="s">
        <v>669</v>
      </c>
      <c r="AP14" s="487" t="s">
        <v>940</v>
      </c>
      <c r="AQ14" s="487" t="s">
        <v>956</v>
      </c>
      <c r="AR14" s="487" t="s">
        <v>957</v>
      </c>
      <c r="AX14" s="477" t="s">
        <v>698</v>
      </c>
      <c r="AY14" s="476" t="s">
        <v>708</v>
      </c>
    </row>
    <row r="15" spans="1:51" ht="14.5">
      <c r="A15" s="489"/>
      <c r="B15" s="489"/>
      <c r="C15" s="488" t="s">
        <v>425</v>
      </c>
      <c r="D15" s="487">
        <v>323</v>
      </c>
      <c r="E15" s="489"/>
      <c r="F15" s="489"/>
      <c r="G15" s="487" t="s">
        <v>925</v>
      </c>
      <c r="H15" s="487" t="s">
        <v>475</v>
      </c>
      <c r="I15" s="489"/>
      <c r="J15" s="489"/>
      <c r="K15" s="489"/>
      <c r="L15" s="487" t="s">
        <v>959</v>
      </c>
      <c r="M15" s="488" t="s">
        <v>503</v>
      </c>
      <c r="N15" s="487" t="s">
        <v>521</v>
      </c>
      <c r="O15" s="492" t="s">
        <v>1444</v>
      </c>
      <c r="P15" s="489"/>
      <c r="Q15" s="489"/>
      <c r="R15" s="488" t="s">
        <v>960</v>
      </c>
      <c r="S15" s="487" t="s">
        <v>578</v>
      </c>
      <c r="T15" s="489"/>
      <c r="U15" s="487" t="s">
        <v>961</v>
      </c>
      <c r="V15" s="489"/>
      <c r="W15" s="489"/>
      <c r="X15" s="487" t="s">
        <v>614</v>
      </c>
      <c r="Y15" s="489"/>
      <c r="Z15" s="487" t="s">
        <v>962</v>
      </c>
      <c r="AA15" s="489"/>
      <c r="AB15" s="487" t="s">
        <v>963</v>
      </c>
      <c r="AC15" s="487" t="s">
        <v>964</v>
      </c>
      <c r="AD15" s="487" t="s">
        <v>965</v>
      </c>
      <c r="AE15" s="489"/>
      <c r="AF15" s="489"/>
      <c r="AG15" s="487" t="s">
        <v>966</v>
      </c>
      <c r="AH15" s="487" t="s">
        <v>967</v>
      </c>
      <c r="AI15" s="487">
        <v>407</v>
      </c>
      <c r="AJ15" s="489"/>
      <c r="AK15" s="487" t="s">
        <v>952</v>
      </c>
      <c r="AL15" s="487" t="s">
        <v>969</v>
      </c>
      <c r="AM15" s="489"/>
      <c r="AN15" s="489"/>
      <c r="AO15" s="488" t="s">
        <v>670</v>
      </c>
      <c r="AP15" s="487" t="s">
        <v>955</v>
      </c>
      <c r="AQ15" s="487" t="s">
        <v>971</v>
      </c>
      <c r="AR15" s="487" t="s">
        <v>972</v>
      </c>
      <c r="AX15" s="476" t="s">
        <v>1431</v>
      </c>
      <c r="AY15" s="476" t="s">
        <v>383</v>
      </c>
    </row>
    <row r="16" spans="1:51" ht="14.5">
      <c r="A16" s="489"/>
      <c r="B16" s="489"/>
      <c r="C16" s="488" t="s">
        <v>426</v>
      </c>
      <c r="D16" s="487">
        <v>325</v>
      </c>
      <c r="E16" s="489"/>
      <c r="F16" s="489"/>
      <c r="G16" s="487" t="s">
        <v>943</v>
      </c>
      <c r="H16" s="487" t="s">
        <v>476</v>
      </c>
      <c r="I16" s="489"/>
      <c r="J16" s="489"/>
      <c r="K16" s="489"/>
      <c r="L16" s="487" t="s">
        <v>974</v>
      </c>
      <c r="M16" s="488" t="s">
        <v>504</v>
      </c>
      <c r="N16" s="487" t="s">
        <v>522</v>
      </c>
      <c r="O16" s="492" t="s">
        <v>1445</v>
      </c>
      <c r="P16" s="489"/>
      <c r="Q16" s="489"/>
      <c r="R16" s="488" t="s">
        <v>975</v>
      </c>
      <c r="S16" s="487" t="s">
        <v>579</v>
      </c>
      <c r="T16" s="489"/>
      <c r="U16" s="487" t="s">
        <v>629</v>
      </c>
      <c r="V16" s="489"/>
      <c r="W16" s="489"/>
      <c r="X16" s="487" t="s">
        <v>615</v>
      </c>
      <c r="Y16" s="489"/>
      <c r="Z16" s="487" t="s">
        <v>976</v>
      </c>
      <c r="AA16" s="489"/>
      <c r="AB16" s="487" t="s">
        <v>977</v>
      </c>
      <c r="AC16" s="487" t="s">
        <v>978</v>
      </c>
      <c r="AD16" s="487" t="s">
        <v>979</v>
      </c>
      <c r="AE16" s="489"/>
      <c r="AF16" s="489"/>
      <c r="AG16" s="487" t="s">
        <v>980</v>
      </c>
      <c r="AH16" s="487" t="s">
        <v>981</v>
      </c>
      <c r="AI16" s="487">
        <v>505</v>
      </c>
      <c r="AJ16" s="489"/>
      <c r="AK16" s="487" t="s">
        <v>968</v>
      </c>
      <c r="AL16" s="487" t="s">
        <v>983</v>
      </c>
      <c r="AM16" s="489"/>
      <c r="AN16" s="489"/>
      <c r="AO16" s="488" t="s">
        <v>671</v>
      </c>
      <c r="AP16" s="487" t="s">
        <v>970</v>
      </c>
      <c r="AQ16" s="487" t="s">
        <v>985</v>
      </c>
      <c r="AR16" s="487">
        <v>850</v>
      </c>
      <c r="AX16" s="477" t="s">
        <v>699</v>
      </c>
      <c r="AY16" s="476" t="s">
        <v>383</v>
      </c>
    </row>
    <row r="17" spans="1:51" ht="14.5">
      <c r="A17" s="489"/>
      <c r="B17" s="489"/>
      <c r="C17" s="488" t="s">
        <v>428</v>
      </c>
      <c r="D17" s="487" t="s">
        <v>986</v>
      </c>
      <c r="E17" s="489"/>
      <c r="F17" s="489"/>
      <c r="G17" s="487" t="s">
        <v>958</v>
      </c>
      <c r="H17" s="487" t="s">
        <v>477</v>
      </c>
      <c r="I17" s="489"/>
      <c r="J17" s="489"/>
      <c r="K17" s="489"/>
      <c r="L17" s="487" t="s">
        <v>988</v>
      </c>
      <c r="M17" s="488" t="s">
        <v>505</v>
      </c>
      <c r="N17" s="487" t="s">
        <v>523</v>
      </c>
      <c r="O17" s="492" t="s">
        <v>1446</v>
      </c>
      <c r="P17" s="489"/>
      <c r="Q17" s="489"/>
      <c r="R17" s="488" t="s">
        <v>989</v>
      </c>
      <c r="S17" s="487" t="s">
        <v>580</v>
      </c>
      <c r="T17" s="489"/>
      <c r="U17" s="489"/>
      <c r="V17" s="489"/>
      <c r="W17" s="489"/>
      <c r="X17" s="487" t="s">
        <v>616</v>
      </c>
      <c r="Y17" s="489"/>
      <c r="Z17" s="487" t="s">
        <v>990</v>
      </c>
      <c r="AA17" s="489"/>
      <c r="AB17" s="487" t="s">
        <v>991</v>
      </c>
      <c r="AC17" s="487" t="s">
        <v>992</v>
      </c>
      <c r="AD17" s="487" t="s">
        <v>993</v>
      </c>
      <c r="AE17" s="489"/>
      <c r="AF17" s="489"/>
      <c r="AG17" s="487" t="s">
        <v>994</v>
      </c>
      <c r="AH17" s="487" t="s">
        <v>995</v>
      </c>
      <c r="AI17" s="487" t="s">
        <v>996</v>
      </c>
      <c r="AJ17" s="489"/>
      <c r="AK17" s="487" t="s">
        <v>982</v>
      </c>
      <c r="AL17" s="487" t="s">
        <v>998</v>
      </c>
      <c r="AM17" s="489"/>
      <c r="AN17" s="489"/>
      <c r="AO17" s="488" t="s">
        <v>672</v>
      </c>
      <c r="AP17" s="487" t="s">
        <v>1490</v>
      </c>
      <c r="AQ17" s="487" t="s">
        <v>1000</v>
      </c>
      <c r="AR17" s="487" t="s">
        <v>1001</v>
      </c>
      <c r="AX17" s="477" t="s">
        <v>441</v>
      </c>
      <c r="AY17" s="476" t="s">
        <v>711</v>
      </c>
    </row>
    <row r="18" spans="1:51" ht="14.5">
      <c r="A18" s="489"/>
      <c r="B18" s="489"/>
      <c r="C18" s="488" t="s">
        <v>427</v>
      </c>
      <c r="D18" s="487" t="s">
        <v>1002</v>
      </c>
      <c r="E18" s="489"/>
      <c r="F18" s="489"/>
      <c r="G18" s="487" t="s">
        <v>973</v>
      </c>
      <c r="H18" s="487" t="s">
        <v>478</v>
      </c>
      <c r="I18" s="489"/>
      <c r="J18" s="489"/>
      <c r="K18" s="489"/>
      <c r="L18" s="487" t="s">
        <v>1004</v>
      </c>
      <c r="M18" s="488" t="s">
        <v>506</v>
      </c>
      <c r="N18" s="487" t="s">
        <v>524</v>
      </c>
      <c r="O18" s="492" t="s">
        <v>1447</v>
      </c>
      <c r="P18" s="489"/>
      <c r="Q18" s="489"/>
      <c r="R18" s="488" t="s">
        <v>1005</v>
      </c>
      <c r="S18" s="487" t="s">
        <v>581</v>
      </c>
      <c r="T18" s="489"/>
      <c r="U18" s="489"/>
      <c r="V18" s="489"/>
      <c r="W18" s="489"/>
      <c r="X18" s="487" t="s">
        <v>617</v>
      </c>
      <c r="Y18" s="489"/>
      <c r="Z18" s="487" t="s">
        <v>1006</v>
      </c>
      <c r="AA18" s="489"/>
      <c r="AB18" s="487" t="s">
        <v>1007</v>
      </c>
      <c r="AC18" s="487" t="s">
        <v>1008</v>
      </c>
      <c r="AD18" s="487" t="s">
        <v>1009</v>
      </c>
      <c r="AE18" s="489"/>
      <c r="AF18" s="489"/>
      <c r="AG18" s="487" t="s">
        <v>1010</v>
      </c>
      <c r="AH18" s="487" t="s">
        <v>1011</v>
      </c>
      <c r="AI18" s="487">
        <v>807</v>
      </c>
      <c r="AJ18" s="489"/>
      <c r="AK18" s="487" t="s">
        <v>997</v>
      </c>
      <c r="AL18" s="489"/>
      <c r="AM18" s="489"/>
      <c r="AN18" s="489"/>
      <c r="AO18" s="488" t="s">
        <v>673</v>
      </c>
      <c r="AP18" s="487" t="s">
        <v>984</v>
      </c>
      <c r="AQ18" s="487" t="s">
        <v>1014</v>
      </c>
      <c r="AR18" s="487">
        <v>940</v>
      </c>
      <c r="AX18" s="476" t="s">
        <v>1467</v>
      </c>
      <c r="AY18" s="476" t="s">
        <v>711</v>
      </c>
    </row>
    <row r="19" spans="1:51" ht="14.5">
      <c r="A19" s="489"/>
      <c r="B19" s="489"/>
      <c r="C19" s="488" t="s">
        <v>429</v>
      </c>
      <c r="D19" s="487">
        <v>328</v>
      </c>
      <c r="E19" s="489"/>
      <c r="F19" s="489"/>
      <c r="G19" s="487" t="s">
        <v>987</v>
      </c>
      <c r="H19" s="487" t="s">
        <v>479</v>
      </c>
      <c r="I19" s="489"/>
      <c r="J19" s="489"/>
      <c r="K19" s="489"/>
      <c r="L19" s="487" t="s">
        <v>1016</v>
      </c>
      <c r="M19" s="488" t="s">
        <v>507</v>
      </c>
      <c r="N19" s="487" t="s">
        <v>525</v>
      </c>
      <c r="O19" s="492" t="s">
        <v>1448</v>
      </c>
      <c r="P19" s="489"/>
      <c r="Q19" s="489"/>
      <c r="R19" s="488" t="s">
        <v>1017</v>
      </c>
      <c r="S19" s="487" t="s">
        <v>582</v>
      </c>
      <c r="T19" s="489"/>
      <c r="U19" s="489"/>
      <c r="V19" s="489"/>
      <c r="W19" s="489"/>
      <c r="X19" s="487" t="s">
        <v>618</v>
      </c>
      <c r="Y19" s="489"/>
      <c r="Z19" s="487" t="s">
        <v>1018</v>
      </c>
      <c r="AA19" s="489"/>
      <c r="AB19" s="487" t="s">
        <v>1019</v>
      </c>
      <c r="AC19" s="487" t="s">
        <v>1020</v>
      </c>
      <c r="AD19" s="487" t="s">
        <v>1021</v>
      </c>
      <c r="AE19" s="489"/>
      <c r="AF19" s="489"/>
      <c r="AG19" s="487" t="s">
        <v>1022</v>
      </c>
      <c r="AH19" s="487" t="s">
        <v>1023</v>
      </c>
      <c r="AI19" s="487" t="s">
        <v>1024</v>
      </c>
      <c r="AJ19" s="489"/>
      <c r="AK19" s="487" t="s">
        <v>1012</v>
      </c>
      <c r="AL19" s="489"/>
      <c r="AM19" s="489"/>
      <c r="AN19" s="489"/>
      <c r="AO19" s="488" t="s">
        <v>674</v>
      </c>
      <c r="AP19" s="487" t="s">
        <v>999</v>
      </c>
      <c r="AQ19" s="487" t="s">
        <v>1027</v>
      </c>
      <c r="AR19" s="487" t="s">
        <v>1028</v>
      </c>
      <c r="AX19" s="477" t="s">
        <v>442</v>
      </c>
      <c r="AY19" s="477" t="s">
        <v>709</v>
      </c>
    </row>
    <row r="20" spans="1:51" ht="14.5">
      <c r="A20" s="489"/>
      <c r="B20" s="489"/>
      <c r="C20" s="488" t="s">
        <v>430</v>
      </c>
      <c r="D20" s="487" t="s">
        <v>1029</v>
      </c>
      <c r="E20" s="489"/>
      <c r="F20" s="489"/>
      <c r="G20" s="487" t="s">
        <v>1003</v>
      </c>
      <c r="H20" s="489"/>
      <c r="I20" s="489"/>
      <c r="J20" s="489"/>
      <c r="K20" s="489"/>
      <c r="L20" s="487" t="s">
        <v>472</v>
      </c>
      <c r="M20" s="489"/>
      <c r="N20" s="487" t="s">
        <v>526</v>
      </c>
      <c r="O20" s="492" t="s">
        <v>1449</v>
      </c>
      <c r="P20" s="489"/>
      <c r="Q20" s="489"/>
      <c r="R20" s="488" t="s">
        <v>1031</v>
      </c>
      <c r="S20" s="487" t="s">
        <v>583</v>
      </c>
      <c r="T20" s="489"/>
      <c r="U20" s="489"/>
      <c r="V20" s="489"/>
      <c r="W20" s="489"/>
      <c r="X20" s="487" t="s">
        <v>619</v>
      </c>
      <c r="Y20" s="489"/>
      <c r="Z20" s="487" t="s">
        <v>1032</v>
      </c>
      <c r="AA20" s="489"/>
      <c r="AB20" s="487" t="s">
        <v>1033</v>
      </c>
      <c r="AC20" s="487" t="s">
        <v>1020</v>
      </c>
      <c r="AD20" s="487" t="s">
        <v>1034</v>
      </c>
      <c r="AE20" s="489"/>
      <c r="AF20" s="489"/>
      <c r="AG20" s="487" t="s">
        <v>1035</v>
      </c>
      <c r="AH20" s="487" t="s">
        <v>1036</v>
      </c>
      <c r="AI20" s="487" t="s">
        <v>1037</v>
      </c>
      <c r="AJ20" s="489"/>
      <c r="AK20" s="487" t="s">
        <v>1025</v>
      </c>
      <c r="AL20" s="489"/>
      <c r="AM20" s="489"/>
      <c r="AN20" s="489"/>
      <c r="AO20" s="488" t="s">
        <v>675</v>
      </c>
      <c r="AP20" s="487" t="s">
        <v>1013</v>
      </c>
      <c r="AQ20" s="487" t="s">
        <v>1040</v>
      </c>
      <c r="AR20" s="487" t="s">
        <v>1041</v>
      </c>
      <c r="AX20" s="477" t="s">
        <v>700</v>
      </c>
      <c r="AY20" s="476" t="s">
        <v>710</v>
      </c>
    </row>
    <row r="21" spans="1:51">
      <c r="A21" s="489"/>
      <c r="B21" s="489"/>
      <c r="C21" s="488" t="s">
        <v>431</v>
      </c>
      <c r="D21" s="487">
        <v>330</v>
      </c>
      <c r="E21" s="489"/>
      <c r="F21" s="489"/>
      <c r="G21" s="487" t="s">
        <v>1015</v>
      </c>
      <c r="H21" s="489"/>
      <c r="I21" s="489"/>
      <c r="J21" s="489"/>
      <c r="K21" s="489"/>
      <c r="L21" s="487" t="s">
        <v>1043</v>
      </c>
      <c r="M21" s="489"/>
      <c r="N21" s="487" t="s">
        <v>527</v>
      </c>
      <c r="O21" s="489"/>
      <c r="P21" s="489"/>
      <c r="Q21" s="489"/>
      <c r="R21" s="488" t="s">
        <v>1044</v>
      </c>
      <c r="S21" s="487" t="s">
        <v>584</v>
      </c>
      <c r="T21" s="489"/>
      <c r="U21" s="489"/>
      <c r="V21" s="489"/>
      <c r="W21" s="489"/>
      <c r="X21" s="487" t="s">
        <v>620</v>
      </c>
      <c r="Y21" s="489"/>
      <c r="Z21" s="487" t="s">
        <v>1045</v>
      </c>
      <c r="AA21" s="489"/>
      <c r="AB21" s="487" t="s">
        <v>1046</v>
      </c>
      <c r="AC21" s="487" t="s">
        <v>1047</v>
      </c>
      <c r="AD21" s="487" t="s">
        <v>1048</v>
      </c>
      <c r="AE21" s="489"/>
      <c r="AF21" s="489"/>
      <c r="AG21" s="487" t="s">
        <v>1049</v>
      </c>
      <c r="AH21" s="487" t="s">
        <v>1468</v>
      </c>
      <c r="AI21" s="487" t="s">
        <v>1051</v>
      </c>
      <c r="AJ21" s="489"/>
      <c r="AK21" s="487" t="s">
        <v>1038</v>
      </c>
      <c r="AL21" s="489"/>
      <c r="AM21" s="489"/>
      <c r="AN21" s="489"/>
      <c r="AO21" s="488" t="s">
        <v>676</v>
      </c>
      <c r="AP21" s="487" t="s">
        <v>1026</v>
      </c>
      <c r="AQ21" s="487" t="s">
        <v>1054</v>
      </c>
      <c r="AR21" s="487" t="s">
        <v>1055</v>
      </c>
      <c r="AX21" s="476" t="s">
        <v>1422</v>
      </c>
      <c r="AY21" s="476" t="s">
        <v>383</v>
      </c>
    </row>
    <row r="22" spans="1:51">
      <c r="A22" s="489"/>
      <c r="B22" s="489"/>
      <c r="C22" s="488" t="s">
        <v>432</v>
      </c>
      <c r="D22" s="487" t="s">
        <v>1056</v>
      </c>
      <c r="E22" s="489"/>
      <c r="F22" s="489"/>
      <c r="G22" s="487" t="s">
        <v>1030</v>
      </c>
      <c r="H22" s="489"/>
      <c r="I22" s="489"/>
      <c r="J22" s="489"/>
      <c r="K22" s="489"/>
      <c r="L22" s="487" t="s">
        <v>1058</v>
      </c>
      <c r="M22" s="489"/>
      <c r="N22" s="487" t="s">
        <v>528</v>
      </c>
      <c r="O22" s="489"/>
      <c r="P22" s="489"/>
      <c r="Q22" s="489"/>
      <c r="R22" s="488" t="s">
        <v>1059</v>
      </c>
      <c r="S22" s="487" t="s">
        <v>585</v>
      </c>
      <c r="T22" s="489"/>
      <c r="U22" s="489"/>
      <c r="V22" s="489"/>
      <c r="W22" s="489"/>
      <c r="X22" s="487" t="s">
        <v>621</v>
      </c>
      <c r="Y22" s="489"/>
      <c r="Z22" s="487" t="s">
        <v>1060</v>
      </c>
      <c r="AA22" s="489"/>
      <c r="AB22" s="487" t="s">
        <v>1061</v>
      </c>
      <c r="AC22" s="487" t="s">
        <v>1062</v>
      </c>
      <c r="AD22" s="487" t="s">
        <v>1063</v>
      </c>
      <c r="AE22" s="489"/>
      <c r="AF22" s="489"/>
      <c r="AG22" s="487" t="s">
        <v>645</v>
      </c>
      <c r="AH22" s="487" t="s">
        <v>1050</v>
      </c>
      <c r="AI22" s="487" t="s">
        <v>1065</v>
      </c>
      <c r="AJ22" s="489"/>
      <c r="AK22" s="487" t="s">
        <v>1052</v>
      </c>
      <c r="AL22" s="489"/>
      <c r="AM22" s="489"/>
      <c r="AN22" s="489"/>
      <c r="AO22" s="488" t="s">
        <v>619</v>
      </c>
      <c r="AP22" s="487" t="s">
        <v>1039</v>
      </c>
      <c r="AQ22" s="487" t="s">
        <v>1068</v>
      </c>
      <c r="AR22" s="487" t="s">
        <v>1069</v>
      </c>
      <c r="AX22" s="477" t="s">
        <v>443</v>
      </c>
      <c r="AY22" s="477" t="s">
        <v>709</v>
      </c>
    </row>
    <row r="23" spans="1:51">
      <c r="A23" s="489"/>
      <c r="B23" s="489"/>
      <c r="C23" s="488" t="s">
        <v>433</v>
      </c>
      <c r="D23" s="487" t="s">
        <v>1070</v>
      </c>
      <c r="E23" s="489"/>
      <c r="F23" s="489"/>
      <c r="G23" s="487" t="s">
        <v>1042</v>
      </c>
      <c r="H23" s="489"/>
      <c r="I23" s="489"/>
      <c r="J23" s="489"/>
      <c r="K23" s="489"/>
      <c r="L23" s="487" t="s">
        <v>1072</v>
      </c>
      <c r="M23" s="489"/>
      <c r="N23" s="487" t="s">
        <v>529</v>
      </c>
      <c r="O23" s="489"/>
      <c r="P23" s="489"/>
      <c r="Q23" s="489"/>
      <c r="R23" s="488" t="s">
        <v>1073</v>
      </c>
      <c r="S23" s="487" t="s">
        <v>586</v>
      </c>
      <c r="T23" s="489"/>
      <c r="U23" s="489"/>
      <c r="V23" s="489"/>
      <c r="W23" s="489"/>
      <c r="X23" s="487" t="s">
        <v>622</v>
      </c>
      <c r="Y23" s="489"/>
      <c r="Z23" s="487" t="s">
        <v>1074</v>
      </c>
      <c r="AA23" s="489"/>
      <c r="AB23" s="487" t="s">
        <v>1075</v>
      </c>
      <c r="AC23" s="487" t="s">
        <v>1076</v>
      </c>
      <c r="AD23" s="487" t="s">
        <v>1077</v>
      </c>
      <c r="AE23" s="489"/>
      <c r="AF23" s="489"/>
      <c r="AG23" s="487" t="s">
        <v>1078</v>
      </c>
      <c r="AH23" s="487" t="s">
        <v>1064</v>
      </c>
      <c r="AI23" s="487" t="s">
        <v>1080</v>
      </c>
      <c r="AJ23" s="489"/>
      <c r="AK23" s="487" t="s">
        <v>1066</v>
      </c>
      <c r="AL23" s="489"/>
      <c r="AM23" s="489"/>
      <c r="AN23" s="489"/>
      <c r="AO23" s="488" t="s">
        <v>677</v>
      </c>
      <c r="AP23" s="487" t="s">
        <v>1053</v>
      </c>
      <c r="AQ23" s="487" t="s">
        <v>1082</v>
      </c>
      <c r="AR23" s="487" t="s">
        <v>1083</v>
      </c>
      <c r="AX23" s="477" t="s">
        <v>444</v>
      </c>
      <c r="AY23" s="476" t="s">
        <v>711</v>
      </c>
    </row>
    <row r="24" spans="1:51">
      <c r="A24" s="489"/>
      <c r="B24" s="489"/>
      <c r="C24" s="489"/>
      <c r="D24" s="487" t="s">
        <v>1084</v>
      </c>
      <c r="E24" s="489"/>
      <c r="F24" s="489"/>
      <c r="G24" s="487" t="s">
        <v>1057</v>
      </c>
      <c r="H24" s="489"/>
      <c r="I24" s="489"/>
      <c r="J24" s="489"/>
      <c r="K24" s="489"/>
      <c r="L24" s="487" t="s">
        <v>1086</v>
      </c>
      <c r="M24" s="489"/>
      <c r="N24" s="487" t="s">
        <v>530</v>
      </c>
      <c r="O24" s="489"/>
      <c r="P24" s="489"/>
      <c r="Q24" s="489"/>
      <c r="R24" s="488" t="s">
        <v>1087</v>
      </c>
      <c r="S24" s="487" t="s">
        <v>587</v>
      </c>
      <c r="T24" s="489"/>
      <c r="U24" s="489"/>
      <c r="V24" s="489"/>
      <c r="W24" s="489"/>
      <c r="X24" s="487" t="s">
        <v>623</v>
      </c>
      <c r="Y24" s="489"/>
      <c r="Z24" s="487" t="s">
        <v>1088</v>
      </c>
      <c r="AA24" s="489"/>
      <c r="AB24" s="487" t="s">
        <v>1089</v>
      </c>
      <c r="AC24" s="487" t="s">
        <v>1090</v>
      </c>
      <c r="AD24" s="487" t="s">
        <v>1091</v>
      </c>
      <c r="AE24" s="489"/>
      <c r="AF24" s="489"/>
      <c r="AG24" s="487" t="s">
        <v>1092</v>
      </c>
      <c r="AH24" s="487" t="s">
        <v>1079</v>
      </c>
      <c r="AI24" s="489"/>
      <c r="AJ24" s="489"/>
      <c r="AK24" s="489"/>
      <c r="AL24" s="489"/>
      <c r="AM24" s="489"/>
      <c r="AN24" s="489"/>
      <c r="AO24" s="488" t="s">
        <v>678</v>
      </c>
      <c r="AP24" s="487" t="s">
        <v>1067</v>
      </c>
      <c r="AQ24" s="487" t="s">
        <v>1095</v>
      </c>
      <c r="AR24" s="487" t="s">
        <v>1096</v>
      </c>
      <c r="AX24" s="477" t="s">
        <v>445</v>
      </c>
      <c r="AY24" s="476" t="s">
        <v>713</v>
      </c>
    </row>
    <row r="25" spans="1:51">
      <c r="A25" s="489"/>
      <c r="B25" s="489"/>
      <c r="C25" s="489"/>
      <c r="D25" s="487" t="s">
        <v>1097</v>
      </c>
      <c r="E25" s="489"/>
      <c r="F25" s="489"/>
      <c r="G25" s="487" t="s">
        <v>1071</v>
      </c>
      <c r="H25" s="489"/>
      <c r="I25" s="489"/>
      <c r="J25" s="489"/>
      <c r="K25" s="489"/>
      <c r="L25" s="487" t="s">
        <v>1099</v>
      </c>
      <c r="M25" s="489"/>
      <c r="N25" s="487" t="s">
        <v>531</v>
      </c>
      <c r="O25" s="489"/>
      <c r="P25" s="489"/>
      <c r="Q25" s="489"/>
      <c r="R25" s="488" t="s">
        <v>1100</v>
      </c>
      <c r="S25" s="487" t="s">
        <v>588</v>
      </c>
      <c r="T25" s="489"/>
      <c r="U25" s="489"/>
      <c r="V25" s="489"/>
      <c r="W25" s="489"/>
      <c r="X25" s="487" t="s">
        <v>624</v>
      </c>
      <c r="Y25" s="489"/>
      <c r="Z25" s="487" t="s">
        <v>1101</v>
      </c>
      <c r="AA25" s="489"/>
      <c r="AB25" s="487" t="s">
        <v>1102</v>
      </c>
      <c r="AC25" s="487" t="s">
        <v>1103</v>
      </c>
      <c r="AD25" s="487" t="s">
        <v>1104</v>
      </c>
      <c r="AE25" s="489"/>
      <c r="AF25" s="489"/>
      <c r="AG25" s="487" t="s">
        <v>1105</v>
      </c>
      <c r="AH25" s="487" t="s">
        <v>1093</v>
      </c>
      <c r="AI25" s="489"/>
      <c r="AJ25" s="489"/>
      <c r="AK25" s="489"/>
      <c r="AL25" s="489"/>
      <c r="AM25" s="489"/>
      <c r="AN25" s="489"/>
      <c r="AO25" s="488" t="s">
        <v>679</v>
      </c>
      <c r="AP25" s="487" t="s">
        <v>1081</v>
      </c>
      <c r="AQ25" s="487" t="s">
        <v>1108</v>
      </c>
      <c r="AR25" s="487" t="s">
        <v>1109</v>
      </c>
      <c r="AX25" s="477" t="s">
        <v>701</v>
      </c>
      <c r="AY25" s="476" t="s">
        <v>383</v>
      </c>
    </row>
    <row r="26" spans="1:51">
      <c r="A26" s="489"/>
      <c r="B26" s="489"/>
      <c r="C26" s="489"/>
      <c r="D26" s="487" t="s">
        <v>1110</v>
      </c>
      <c r="E26" s="489"/>
      <c r="F26" s="489"/>
      <c r="G26" s="487" t="s">
        <v>1085</v>
      </c>
      <c r="H26" s="489"/>
      <c r="I26" s="489"/>
      <c r="J26" s="489"/>
      <c r="K26" s="489"/>
      <c r="L26" s="487" t="s">
        <v>1112</v>
      </c>
      <c r="M26" s="489"/>
      <c r="N26" s="487" t="s">
        <v>532</v>
      </c>
      <c r="O26" s="489"/>
      <c r="P26" s="489"/>
      <c r="Q26" s="489"/>
      <c r="R26" s="488" t="s">
        <v>1086</v>
      </c>
      <c r="S26" s="487" t="s">
        <v>589</v>
      </c>
      <c r="T26" s="489"/>
      <c r="U26" s="489"/>
      <c r="V26" s="489"/>
      <c r="W26" s="489"/>
      <c r="X26" s="487" t="s">
        <v>625</v>
      </c>
      <c r="Y26" s="489"/>
      <c r="Z26" s="487" t="s">
        <v>1113</v>
      </c>
      <c r="AA26" s="489"/>
      <c r="AB26" s="487" t="s">
        <v>1114</v>
      </c>
      <c r="AC26" s="487" t="s">
        <v>1115</v>
      </c>
      <c r="AD26" s="487" t="s">
        <v>1116</v>
      </c>
      <c r="AE26" s="489"/>
      <c r="AF26" s="489"/>
      <c r="AG26" s="487" t="s">
        <v>1117</v>
      </c>
      <c r="AH26" s="487" t="s">
        <v>1106</v>
      </c>
      <c r="AI26" s="489"/>
      <c r="AJ26" s="489"/>
      <c r="AK26" s="489"/>
      <c r="AL26" s="489"/>
      <c r="AM26" s="489"/>
      <c r="AN26" s="489"/>
      <c r="AO26" s="488" t="s">
        <v>680</v>
      </c>
      <c r="AP26" s="487" t="s">
        <v>1094</v>
      </c>
      <c r="AQ26" s="487" t="s">
        <v>1119</v>
      </c>
      <c r="AR26" s="487" t="s">
        <v>1120</v>
      </c>
      <c r="AX26" s="476" t="s">
        <v>1450</v>
      </c>
      <c r="AY26" s="476" t="s">
        <v>383</v>
      </c>
    </row>
    <row r="27" spans="1:51">
      <c r="A27" s="489"/>
      <c r="B27" s="489"/>
      <c r="C27" s="489"/>
      <c r="D27" s="487" t="s">
        <v>1121</v>
      </c>
      <c r="E27" s="489"/>
      <c r="F27" s="489"/>
      <c r="G27" s="487" t="s">
        <v>1098</v>
      </c>
      <c r="H27" s="489"/>
      <c r="I27" s="489"/>
      <c r="J27" s="489"/>
      <c r="K27" s="489"/>
      <c r="L27" s="487" t="s">
        <v>478</v>
      </c>
      <c r="M27" s="489"/>
      <c r="N27" s="487" t="s">
        <v>533</v>
      </c>
      <c r="O27" s="489"/>
      <c r="P27" s="489"/>
      <c r="Q27" s="489"/>
      <c r="R27" s="488" t="s">
        <v>391</v>
      </c>
      <c r="S27" s="487" t="s">
        <v>590</v>
      </c>
      <c r="T27" s="489"/>
      <c r="U27" s="489"/>
      <c r="V27" s="489"/>
      <c r="W27" s="489"/>
      <c r="X27" s="487" t="s">
        <v>626</v>
      </c>
      <c r="Y27" s="489"/>
      <c r="Z27" s="487" t="s">
        <v>1123</v>
      </c>
      <c r="AA27" s="489"/>
      <c r="AB27" s="487" t="s">
        <v>1124</v>
      </c>
      <c r="AC27" s="487" t="s">
        <v>631</v>
      </c>
      <c r="AD27" s="487" t="s">
        <v>1125</v>
      </c>
      <c r="AE27" s="489"/>
      <c r="AF27" s="489"/>
      <c r="AG27" s="487" t="s">
        <v>1126</v>
      </c>
      <c r="AH27" s="487" t="s">
        <v>1118</v>
      </c>
      <c r="AI27" s="489"/>
      <c r="AJ27" s="489"/>
      <c r="AK27" s="489"/>
      <c r="AL27" s="489"/>
      <c r="AM27" s="489"/>
      <c r="AN27" s="489"/>
      <c r="AO27" s="488" t="s">
        <v>681</v>
      </c>
      <c r="AP27" s="487" t="s">
        <v>1107</v>
      </c>
      <c r="AQ27" s="487" t="s">
        <v>1129</v>
      </c>
      <c r="AR27" s="487" t="s">
        <v>1130</v>
      </c>
      <c r="AX27" s="477" t="s">
        <v>446</v>
      </c>
      <c r="AY27" s="477" t="s">
        <v>710</v>
      </c>
    </row>
    <row r="28" spans="1:51">
      <c r="A28" s="489"/>
      <c r="B28" s="489"/>
      <c r="C28" s="489"/>
      <c r="D28" s="487" t="s">
        <v>1131</v>
      </c>
      <c r="E28" s="489"/>
      <c r="F28" s="489"/>
      <c r="G28" s="487" t="s">
        <v>1111</v>
      </c>
      <c r="H28" s="489"/>
      <c r="I28" s="489"/>
      <c r="J28" s="489"/>
      <c r="K28" s="489"/>
      <c r="L28" s="489"/>
      <c r="M28" s="489"/>
      <c r="N28" s="487" t="s">
        <v>534</v>
      </c>
      <c r="O28" s="489"/>
      <c r="P28" s="489"/>
      <c r="Q28" s="489"/>
      <c r="R28" s="488" t="s">
        <v>1133</v>
      </c>
      <c r="S28" s="487" t="s">
        <v>591</v>
      </c>
      <c r="T28" s="489"/>
      <c r="U28" s="489"/>
      <c r="V28" s="489"/>
      <c r="W28" s="489"/>
      <c r="X28" s="487" t="s">
        <v>627</v>
      </c>
      <c r="Y28" s="489"/>
      <c r="Z28" s="487" t="s">
        <v>1134</v>
      </c>
      <c r="AA28" s="489"/>
      <c r="AB28" s="487" t="s">
        <v>1135</v>
      </c>
      <c r="AC28" s="487" t="s">
        <v>1136</v>
      </c>
      <c r="AD28" s="487" t="s">
        <v>1137</v>
      </c>
      <c r="AE28" s="489"/>
      <c r="AF28" s="489"/>
      <c r="AG28" s="487" t="s">
        <v>1138</v>
      </c>
      <c r="AH28" s="487" t="s">
        <v>1127</v>
      </c>
      <c r="AI28" s="489"/>
      <c r="AJ28" s="489"/>
      <c r="AK28" s="489"/>
      <c r="AL28" s="489"/>
      <c r="AM28" s="489"/>
      <c r="AN28" s="489"/>
      <c r="AO28" s="488" t="s">
        <v>1483</v>
      </c>
      <c r="AP28" s="487" t="s">
        <v>584</v>
      </c>
      <c r="AQ28" s="487" t="s">
        <v>1141</v>
      </c>
      <c r="AR28" s="487" t="s">
        <v>1142</v>
      </c>
      <c r="AX28" s="477" t="s">
        <v>705</v>
      </c>
      <c r="AY28" s="476" t="s">
        <v>713</v>
      </c>
    </row>
    <row r="29" spans="1:51">
      <c r="A29" s="489"/>
      <c r="B29" s="489"/>
      <c r="C29" s="489"/>
      <c r="D29" s="487" t="s">
        <v>1143</v>
      </c>
      <c r="E29" s="489"/>
      <c r="F29" s="489"/>
      <c r="G29" s="487" t="s">
        <v>1122</v>
      </c>
      <c r="H29" s="489"/>
      <c r="I29" s="489"/>
      <c r="J29" s="489"/>
      <c r="K29" s="489"/>
      <c r="L29" s="489"/>
      <c r="M29" s="489"/>
      <c r="N29" s="487" t="s">
        <v>535</v>
      </c>
      <c r="O29" s="489"/>
      <c r="P29" s="489"/>
      <c r="Q29" s="489"/>
      <c r="R29" s="488" t="s">
        <v>1145</v>
      </c>
      <c r="S29" s="487" t="s">
        <v>592</v>
      </c>
      <c r="T29" s="489"/>
      <c r="U29" s="489"/>
      <c r="V29" s="489"/>
      <c r="W29" s="489"/>
      <c r="X29" s="487" t="s">
        <v>628</v>
      </c>
      <c r="Y29" s="489"/>
      <c r="Z29" s="487" t="s">
        <v>1146</v>
      </c>
      <c r="AA29" s="489"/>
      <c r="AB29" s="487" t="s">
        <v>1147</v>
      </c>
      <c r="AC29" s="487" t="s">
        <v>1148</v>
      </c>
      <c r="AD29" s="487" t="s">
        <v>1149</v>
      </c>
      <c r="AE29" s="489"/>
      <c r="AF29" s="489"/>
      <c r="AG29" s="487" t="s">
        <v>646</v>
      </c>
      <c r="AH29" s="487" t="s">
        <v>1139</v>
      </c>
      <c r="AI29" s="489"/>
      <c r="AJ29" s="489"/>
      <c r="AK29" s="489"/>
      <c r="AL29" s="489"/>
      <c r="AM29" s="489"/>
      <c r="AN29" s="489"/>
      <c r="AO29" s="488" t="s">
        <v>682</v>
      </c>
      <c r="AP29" s="487" t="s">
        <v>1128</v>
      </c>
      <c r="AQ29" s="487" t="s">
        <v>1152</v>
      </c>
      <c r="AR29" s="487" t="s">
        <v>1153</v>
      </c>
      <c r="AX29" s="477" t="s">
        <v>447</v>
      </c>
      <c r="AY29" s="477" t="s">
        <v>709</v>
      </c>
    </row>
    <row r="30" spans="1:51">
      <c r="A30" s="489"/>
      <c r="B30" s="489"/>
      <c r="C30" s="489"/>
      <c r="D30" s="487">
        <v>520</v>
      </c>
      <c r="E30" s="489"/>
      <c r="F30" s="489"/>
      <c r="G30" s="487" t="s">
        <v>1132</v>
      </c>
      <c r="H30" s="489"/>
      <c r="I30" s="489"/>
      <c r="J30" s="489"/>
      <c r="K30" s="489"/>
      <c r="L30" s="489"/>
      <c r="M30" s="489"/>
      <c r="N30" s="487" t="s">
        <v>536</v>
      </c>
      <c r="O30" s="489"/>
      <c r="P30" s="489"/>
      <c r="Q30" s="489"/>
      <c r="R30" s="488" t="s">
        <v>1155</v>
      </c>
      <c r="S30" s="487" t="s">
        <v>593</v>
      </c>
      <c r="T30" s="489"/>
      <c r="U30" s="489"/>
      <c r="V30" s="489"/>
      <c r="W30" s="489"/>
      <c r="X30" s="487" t="s">
        <v>629</v>
      </c>
      <c r="Y30" s="489"/>
      <c r="Z30" s="487" t="s">
        <v>1156</v>
      </c>
      <c r="AA30" s="489"/>
      <c r="AB30" s="487" t="s">
        <v>1157</v>
      </c>
      <c r="AC30" s="487" t="s">
        <v>1158</v>
      </c>
      <c r="AD30" s="487" t="s">
        <v>1159</v>
      </c>
      <c r="AE30" s="489"/>
      <c r="AF30" s="489"/>
      <c r="AG30" s="487" t="s">
        <v>1160</v>
      </c>
      <c r="AH30" s="487" t="s">
        <v>1150</v>
      </c>
      <c r="AI30" s="489"/>
      <c r="AJ30" s="489"/>
      <c r="AK30" s="489"/>
      <c r="AL30" s="489"/>
      <c r="AM30" s="489"/>
      <c r="AN30" s="489"/>
      <c r="AO30" s="488" t="s">
        <v>683</v>
      </c>
      <c r="AP30" s="487" t="s">
        <v>1140</v>
      </c>
      <c r="AQ30" s="487" t="s">
        <v>1163</v>
      </c>
      <c r="AR30" s="487" t="s">
        <v>1164</v>
      </c>
      <c r="AX30" s="477" t="s">
        <v>449</v>
      </c>
      <c r="AY30" s="477" t="s">
        <v>709</v>
      </c>
    </row>
    <row r="31" spans="1:51">
      <c r="A31" s="489"/>
      <c r="B31" s="489"/>
      <c r="C31" s="489"/>
      <c r="D31" s="487">
        <v>523</v>
      </c>
      <c r="E31" s="489"/>
      <c r="F31" s="489"/>
      <c r="G31" s="487" t="s">
        <v>1144</v>
      </c>
      <c r="H31" s="489"/>
      <c r="I31" s="489"/>
      <c r="J31" s="489"/>
      <c r="K31" s="489"/>
      <c r="L31" s="489"/>
      <c r="M31" s="489"/>
      <c r="N31" s="487" t="s">
        <v>537</v>
      </c>
      <c r="O31" s="489"/>
      <c r="P31" s="489"/>
      <c r="Q31" s="489"/>
      <c r="R31" s="489"/>
      <c r="S31" s="487" t="s">
        <v>594</v>
      </c>
      <c r="T31" s="489"/>
      <c r="U31" s="489"/>
      <c r="V31" s="489"/>
      <c r="W31" s="489"/>
      <c r="X31" s="487" t="s">
        <v>630</v>
      </c>
      <c r="Y31" s="489"/>
      <c r="Z31" s="487" t="s">
        <v>1166</v>
      </c>
      <c r="AA31" s="489"/>
      <c r="AB31" s="487" t="s">
        <v>1167</v>
      </c>
      <c r="AC31" s="487" t="s">
        <v>1168</v>
      </c>
      <c r="AD31" s="487" t="s">
        <v>1169</v>
      </c>
      <c r="AE31" s="489"/>
      <c r="AF31" s="489"/>
      <c r="AG31" s="487" t="s">
        <v>1170</v>
      </c>
      <c r="AH31" s="487" t="s">
        <v>1161</v>
      </c>
      <c r="AI31" s="489"/>
      <c r="AJ31" s="489"/>
      <c r="AK31" s="489"/>
      <c r="AL31" s="489"/>
      <c r="AM31" s="489"/>
      <c r="AN31" s="489"/>
      <c r="AO31" s="488" t="s">
        <v>684</v>
      </c>
      <c r="AP31" s="487" t="s">
        <v>1151</v>
      </c>
      <c r="AQ31" s="487" t="s">
        <v>1173</v>
      </c>
      <c r="AR31" s="487" t="s">
        <v>1174</v>
      </c>
      <c r="AX31" s="477" t="s">
        <v>706</v>
      </c>
      <c r="AY31" s="476" t="s">
        <v>712</v>
      </c>
    </row>
    <row r="32" spans="1:51">
      <c r="A32" s="489"/>
      <c r="B32" s="489"/>
      <c r="C32" s="489"/>
      <c r="D32" s="487" t="s">
        <v>1175</v>
      </c>
      <c r="E32" s="489"/>
      <c r="F32" s="489"/>
      <c r="G32" s="487" t="s">
        <v>1154</v>
      </c>
      <c r="H32" s="489"/>
      <c r="I32" s="489"/>
      <c r="J32" s="489"/>
      <c r="K32" s="489"/>
      <c r="L32" s="489"/>
      <c r="M32" s="489"/>
      <c r="N32" s="487" t="s">
        <v>538</v>
      </c>
      <c r="O32" s="489"/>
      <c r="P32" s="489"/>
      <c r="Q32" s="489"/>
      <c r="R32" s="489"/>
      <c r="S32" s="487" t="s">
        <v>595</v>
      </c>
      <c r="T32" s="489"/>
      <c r="U32" s="489"/>
      <c r="V32" s="489"/>
      <c r="W32" s="489"/>
      <c r="X32" s="489"/>
      <c r="Y32" s="489"/>
      <c r="Z32" s="487" t="s">
        <v>1177</v>
      </c>
      <c r="AA32" s="489"/>
      <c r="AB32" s="487" t="s">
        <v>1178</v>
      </c>
      <c r="AC32" s="487" t="s">
        <v>1179</v>
      </c>
      <c r="AD32" s="487" t="s">
        <v>1180</v>
      </c>
      <c r="AE32" s="489"/>
      <c r="AF32" s="489"/>
      <c r="AG32" s="487" t="s">
        <v>1181</v>
      </c>
      <c r="AH32" s="487" t="s">
        <v>1171</v>
      </c>
      <c r="AI32" s="489"/>
      <c r="AJ32" s="489"/>
      <c r="AK32" s="489"/>
      <c r="AL32" s="489"/>
      <c r="AM32" s="489"/>
      <c r="AN32" s="489"/>
      <c r="AO32" s="488" t="s">
        <v>685</v>
      </c>
      <c r="AP32" s="487" t="s">
        <v>1162</v>
      </c>
      <c r="AQ32" s="487" t="s">
        <v>1486</v>
      </c>
      <c r="AR32" s="489"/>
      <c r="AX32" s="476" t="s">
        <v>1458</v>
      </c>
      <c r="AY32" s="476" t="s">
        <v>708</v>
      </c>
    </row>
    <row r="33" spans="1:51">
      <c r="A33" s="489"/>
      <c r="B33" s="489"/>
      <c r="C33" s="489"/>
      <c r="D33" s="487" t="s">
        <v>1185</v>
      </c>
      <c r="E33" s="489"/>
      <c r="F33" s="489"/>
      <c r="G33" s="487" t="s">
        <v>1165</v>
      </c>
      <c r="H33" s="489"/>
      <c r="I33" s="489"/>
      <c r="J33" s="489"/>
      <c r="K33" s="489"/>
      <c r="L33" s="489"/>
      <c r="M33" s="489"/>
      <c r="N33" s="487" t="s">
        <v>539</v>
      </c>
      <c r="O33" s="489"/>
      <c r="P33" s="489"/>
      <c r="Q33" s="489"/>
      <c r="R33" s="489"/>
      <c r="S33" s="487" t="s">
        <v>596</v>
      </c>
      <c r="T33" s="489"/>
      <c r="U33" s="489"/>
      <c r="V33" s="489"/>
      <c r="W33" s="489"/>
      <c r="X33" s="489"/>
      <c r="Y33" s="489"/>
      <c r="Z33" s="487" t="s">
        <v>1186</v>
      </c>
      <c r="AA33" s="489"/>
      <c r="AB33" s="487" t="s">
        <v>1187</v>
      </c>
      <c r="AC33" s="487" t="s">
        <v>1188</v>
      </c>
      <c r="AD33" s="487" t="s">
        <v>1189</v>
      </c>
      <c r="AE33" s="489"/>
      <c r="AF33" s="489"/>
      <c r="AG33" s="487" t="s">
        <v>1190</v>
      </c>
      <c r="AH33" s="487" t="s">
        <v>1182</v>
      </c>
      <c r="AI33" s="489"/>
      <c r="AJ33" s="489"/>
      <c r="AK33" s="489"/>
      <c r="AL33" s="489"/>
      <c r="AM33" s="489"/>
      <c r="AN33" s="489"/>
      <c r="AO33" s="488" t="s">
        <v>686</v>
      </c>
      <c r="AP33" s="487" t="s">
        <v>1172</v>
      </c>
      <c r="AQ33" s="487" t="s">
        <v>1184</v>
      </c>
      <c r="AR33" s="489"/>
      <c r="AX33" s="477" t="s">
        <v>702</v>
      </c>
      <c r="AY33" s="476" t="s">
        <v>713</v>
      </c>
    </row>
    <row r="34" spans="1:51">
      <c r="A34" s="489"/>
      <c r="B34" s="489"/>
      <c r="C34" s="489"/>
      <c r="D34" s="487" t="s">
        <v>1194</v>
      </c>
      <c r="E34" s="489"/>
      <c r="F34" s="489"/>
      <c r="G34" s="487" t="s">
        <v>1176</v>
      </c>
      <c r="H34" s="489"/>
      <c r="I34" s="489"/>
      <c r="J34" s="489"/>
      <c r="K34" s="489"/>
      <c r="L34" s="489"/>
      <c r="M34" s="489"/>
      <c r="N34" s="487" t="s">
        <v>540</v>
      </c>
      <c r="O34" s="489"/>
      <c r="P34" s="489"/>
      <c r="Q34" s="489"/>
      <c r="R34" s="489"/>
      <c r="S34" s="487" t="s">
        <v>597</v>
      </c>
      <c r="T34" s="489"/>
      <c r="U34" s="489"/>
      <c r="V34" s="489"/>
      <c r="W34" s="489"/>
      <c r="X34" s="489"/>
      <c r="Y34" s="489"/>
      <c r="Z34" s="489"/>
      <c r="AA34" s="489"/>
      <c r="AB34" s="487" t="s">
        <v>1157</v>
      </c>
      <c r="AC34" s="487" t="s">
        <v>1196</v>
      </c>
      <c r="AD34" s="487" t="s">
        <v>1197</v>
      </c>
      <c r="AE34" s="489"/>
      <c r="AF34" s="489"/>
      <c r="AG34" s="489"/>
      <c r="AH34" s="487" t="s">
        <v>1191</v>
      </c>
      <c r="AI34" s="489"/>
      <c r="AJ34" s="489"/>
      <c r="AK34" s="489"/>
      <c r="AL34" s="489"/>
      <c r="AM34" s="489"/>
      <c r="AN34" s="489"/>
      <c r="AO34" s="488" t="s">
        <v>687</v>
      </c>
      <c r="AP34" s="487" t="s">
        <v>1183</v>
      </c>
      <c r="AQ34" s="487" t="s">
        <v>1193</v>
      </c>
      <c r="AR34" s="489"/>
      <c r="AX34" s="477" t="s">
        <v>451</v>
      </c>
      <c r="AY34" s="477" t="s">
        <v>709</v>
      </c>
    </row>
    <row r="35" spans="1:51">
      <c r="A35" s="489"/>
      <c r="B35" s="489"/>
      <c r="C35" s="489"/>
      <c r="D35" s="487">
        <v>525</v>
      </c>
      <c r="E35" s="489"/>
      <c r="F35" s="489"/>
      <c r="G35" s="487" t="s">
        <v>674</v>
      </c>
      <c r="H35" s="489"/>
      <c r="I35" s="489"/>
      <c r="J35" s="489"/>
      <c r="K35" s="489"/>
      <c r="L35" s="489"/>
      <c r="M35" s="489"/>
      <c r="N35" s="487" t="s">
        <v>1495</v>
      </c>
      <c r="O35" s="489"/>
      <c r="P35" s="489"/>
      <c r="Q35" s="489"/>
      <c r="R35" s="489"/>
      <c r="S35" s="487" t="s">
        <v>598</v>
      </c>
      <c r="T35" s="489"/>
      <c r="U35" s="489"/>
      <c r="V35" s="489"/>
      <c r="W35" s="489"/>
      <c r="X35" s="489"/>
      <c r="Y35" s="489"/>
      <c r="Z35" s="489"/>
      <c r="AA35" s="489"/>
      <c r="AB35" s="487" t="s">
        <v>1201</v>
      </c>
      <c r="AC35" s="487" t="s">
        <v>1202</v>
      </c>
      <c r="AD35" s="487" t="s">
        <v>1203</v>
      </c>
      <c r="AE35" s="489"/>
      <c r="AF35" s="489"/>
      <c r="AG35" s="489"/>
      <c r="AH35" s="487" t="s">
        <v>1198</v>
      </c>
      <c r="AI35" s="489"/>
      <c r="AJ35" s="489"/>
      <c r="AK35" s="489"/>
      <c r="AL35" s="489"/>
      <c r="AM35" s="489"/>
      <c r="AN35" s="489"/>
      <c r="AO35" s="488" t="s">
        <v>688</v>
      </c>
      <c r="AP35" s="487" t="s">
        <v>1192</v>
      </c>
      <c r="AQ35" s="487" t="s">
        <v>693</v>
      </c>
      <c r="AR35" s="489"/>
      <c r="AX35" s="477" t="s">
        <v>452</v>
      </c>
      <c r="AY35" s="477" t="s">
        <v>709</v>
      </c>
    </row>
    <row r="36" spans="1:51">
      <c r="A36" s="489"/>
      <c r="B36" s="489"/>
      <c r="C36" s="489"/>
      <c r="D36" s="487" t="s">
        <v>1207</v>
      </c>
      <c r="E36" s="489"/>
      <c r="F36" s="489"/>
      <c r="G36" s="487" t="s">
        <v>1195</v>
      </c>
      <c r="H36" s="489"/>
      <c r="I36" s="489"/>
      <c r="J36" s="489"/>
      <c r="K36" s="489"/>
      <c r="L36" s="489"/>
      <c r="M36" s="489"/>
      <c r="N36" s="487" t="s">
        <v>541</v>
      </c>
      <c r="O36" s="489"/>
      <c r="P36" s="489"/>
      <c r="Q36" s="489"/>
      <c r="R36" s="489"/>
      <c r="S36" s="487" t="s">
        <v>1396</v>
      </c>
      <c r="T36" s="489"/>
      <c r="U36" s="489"/>
      <c r="V36" s="489"/>
      <c r="W36" s="489"/>
      <c r="X36" s="489"/>
      <c r="Y36" s="489"/>
      <c r="Z36" s="489"/>
      <c r="AA36" s="489"/>
      <c r="AB36" s="487" t="s">
        <v>1209</v>
      </c>
      <c r="AC36" s="487" t="s">
        <v>1210</v>
      </c>
      <c r="AD36" s="487" t="s">
        <v>1211</v>
      </c>
      <c r="AE36" s="489"/>
      <c r="AF36" s="489"/>
      <c r="AG36" s="489"/>
      <c r="AH36" s="487" t="s">
        <v>1204</v>
      </c>
      <c r="AI36" s="489"/>
      <c r="AJ36" s="489"/>
      <c r="AK36" s="489"/>
      <c r="AL36" s="489"/>
      <c r="AM36" s="489"/>
      <c r="AN36" s="489"/>
      <c r="AO36" s="488" t="s">
        <v>689</v>
      </c>
      <c r="AP36" s="487" t="s">
        <v>1199</v>
      </c>
      <c r="AQ36" s="487" t="s">
        <v>1206</v>
      </c>
      <c r="AR36" s="489"/>
      <c r="AX36" s="477" t="s">
        <v>453</v>
      </c>
      <c r="AY36" s="477" t="s">
        <v>708</v>
      </c>
    </row>
    <row r="37" spans="1:51">
      <c r="A37" s="489"/>
      <c r="B37" s="489"/>
      <c r="C37" s="489"/>
      <c r="D37" s="487">
        <v>528</v>
      </c>
      <c r="E37" s="489"/>
      <c r="F37" s="489"/>
      <c r="G37" s="487" t="s">
        <v>1200</v>
      </c>
      <c r="H37" s="489"/>
      <c r="I37" s="489"/>
      <c r="J37" s="489"/>
      <c r="K37" s="489"/>
      <c r="L37" s="489"/>
      <c r="M37" s="489"/>
      <c r="N37" s="487" t="s">
        <v>542</v>
      </c>
      <c r="O37" s="489"/>
      <c r="P37" s="489"/>
      <c r="Q37" s="489"/>
      <c r="R37" s="489"/>
      <c r="S37" s="489"/>
      <c r="T37" s="489"/>
      <c r="U37" s="489"/>
      <c r="V37" s="489"/>
      <c r="W37" s="489"/>
      <c r="X37" s="489"/>
      <c r="Y37" s="489"/>
      <c r="Z37" s="489"/>
      <c r="AA37" s="489"/>
      <c r="AB37" s="487" t="s">
        <v>1215</v>
      </c>
      <c r="AC37" s="487" t="s">
        <v>1216</v>
      </c>
      <c r="AD37" s="487" t="s">
        <v>1217</v>
      </c>
      <c r="AE37" s="489"/>
      <c r="AF37" s="489"/>
      <c r="AG37" s="489"/>
      <c r="AH37" s="487" t="s">
        <v>1212</v>
      </c>
      <c r="AI37" s="489"/>
      <c r="AJ37" s="489"/>
      <c r="AK37" s="489"/>
      <c r="AL37" s="489"/>
      <c r="AM37" s="489"/>
      <c r="AN37" s="489"/>
      <c r="AO37" s="488" t="s">
        <v>690</v>
      </c>
      <c r="AP37" s="487" t="s">
        <v>1205</v>
      </c>
      <c r="AQ37" s="487" t="s">
        <v>1214</v>
      </c>
      <c r="AR37" s="489"/>
      <c r="AX37" s="477" t="s">
        <v>454</v>
      </c>
      <c r="AY37" s="476" t="s">
        <v>712</v>
      </c>
    </row>
    <row r="38" spans="1:51">
      <c r="A38" s="489"/>
      <c r="B38" s="489"/>
      <c r="C38" s="489"/>
      <c r="D38" s="487" t="s">
        <v>1221</v>
      </c>
      <c r="E38" s="489"/>
      <c r="F38" s="489"/>
      <c r="G38" s="487" t="s">
        <v>1208</v>
      </c>
      <c r="H38" s="489"/>
      <c r="I38" s="489"/>
      <c r="J38" s="489"/>
      <c r="K38" s="489"/>
      <c r="L38" s="489"/>
      <c r="M38" s="489"/>
      <c r="N38" s="487" t="s">
        <v>543</v>
      </c>
      <c r="O38" s="489"/>
      <c r="P38" s="489"/>
      <c r="Q38" s="489"/>
      <c r="R38" s="489"/>
      <c r="S38" s="489"/>
      <c r="T38" s="489"/>
      <c r="U38" s="489"/>
      <c r="V38" s="489"/>
      <c r="W38" s="489"/>
      <c r="X38" s="489"/>
      <c r="Y38" s="489"/>
      <c r="Z38" s="489"/>
      <c r="AA38" s="489"/>
      <c r="AB38" s="487" t="s">
        <v>1223</v>
      </c>
      <c r="AC38" s="487" t="s">
        <v>1224</v>
      </c>
      <c r="AD38" s="487" t="s">
        <v>1225</v>
      </c>
      <c r="AE38" s="489"/>
      <c r="AF38" s="489"/>
      <c r="AG38" s="489"/>
      <c r="AH38" s="487" t="s">
        <v>1218</v>
      </c>
      <c r="AI38" s="489"/>
      <c r="AJ38" s="489"/>
      <c r="AK38" s="489"/>
      <c r="AL38" s="489"/>
      <c r="AM38" s="489"/>
      <c r="AN38" s="489"/>
      <c r="AO38" s="488" t="s">
        <v>691</v>
      </c>
      <c r="AP38" s="487" t="s">
        <v>1213</v>
      </c>
      <c r="AQ38" s="487" t="s">
        <v>1220</v>
      </c>
      <c r="AR38" s="489"/>
      <c r="AX38" s="477" t="s">
        <v>455</v>
      </c>
      <c r="AY38" s="477" t="s">
        <v>708</v>
      </c>
    </row>
    <row r="39" spans="1:51">
      <c r="A39" s="489"/>
      <c r="B39" s="489"/>
      <c r="C39" s="489"/>
      <c r="D39" s="487">
        <v>530</v>
      </c>
      <c r="E39" s="489"/>
      <c r="F39" s="489"/>
      <c r="G39" s="487" t="s">
        <v>701</v>
      </c>
      <c r="H39" s="489"/>
      <c r="I39" s="489"/>
      <c r="J39" s="489"/>
      <c r="K39" s="489"/>
      <c r="L39" s="489"/>
      <c r="M39" s="489"/>
      <c r="N39" s="487" t="s">
        <v>544</v>
      </c>
      <c r="O39" s="489"/>
      <c r="P39" s="489"/>
      <c r="Q39" s="489"/>
      <c r="R39" s="489"/>
      <c r="S39" s="489"/>
      <c r="T39" s="489"/>
      <c r="U39" s="489"/>
      <c r="V39" s="489"/>
      <c r="W39" s="489"/>
      <c r="X39" s="489"/>
      <c r="Y39" s="489"/>
      <c r="Z39" s="489"/>
      <c r="AA39" s="489"/>
      <c r="AB39" s="487" t="s">
        <v>1229</v>
      </c>
      <c r="AC39" s="487" t="s">
        <v>1230</v>
      </c>
      <c r="AD39" s="487" t="s">
        <v>1231</v>
      </c>
      <c r="AE39" s="489"/>
      <c r="AF39" s="489"/>
      <c r="AG39" s="489"/>
      <c r="AH39" s="487" t="s">
        <v>654</v>
      </c>
      <c r="AI39" s="489"/>
      <c r="AJ39" s="489"/>
      <c r="AK39" s="489"/>
      <c r="AL39" s="489"/>
      <c r="AM39" s="489"/>
      <c r="AN39" s="489"/>
      <c r="AO39" s="488" t="s">
        <v>692</v>
      </c>
      <c r="AP39" s="487" t="s">
        <v>1219</v>
      </c>
      <c r="AQ39" s="487" t="s">
        <v>1227</v>
      </c>
      <c r="AR39" s="489"/>
      <c r="AX39" s="477" t="s">
        <v>456</v>
      </c>
      <c r="AY39" s="477" t="s">
        <v>708</v>
      </c>
    </row>
    <row r="40" spans="1:51">
      <c r="A40" s="489"/>
      <c r="B40" s="489"/>
      <c r="C40" s="489"/>
      <c r="D40" s="487" t="s">
        <v>1235</v>
      </c>
      <c r="E40" s="489"/>
      <c r="F40" s="489"/>
      <c r="G40" s="487" t="s">
        <v>1222</v>
      </c>
      <c r="H40" s="489"/>
      <c r="I40" s="489"/>
      <c r="J40" s="489"/>
      <c r="K40" s="489"/>
      <c r="L40" s="489"/>
      <c r="M40" s="489"/>
      <c r="N40" s="487" t="s">
        <v>545</v>
      </c>
      <c r="O40" s="489"/>
      <c r="P40" s="489"/>
      <c r="Q40" s="489"/>
      <c r="R40" s="489"/>
      <c r="S40" s="489"/>
      <c r="T40" s="489"/>
      <c r="U40" s="489"/>
      <c r="V40" s="489"/>
      <c r="W40" s="489"/>
      <c r="X40" s="489"/>
      <c r="Y40" s="489"/>
      <c r="Z40" s="489"/>
      <c r="AA40" s="489"/>
      <c r="AB40" s="487" t="s">
        <v>1237</v>
      </c>
      <c r="AC40" s="487" t="s">
        <v>1238</v>
      </c>
      <c r="AD40" s="487" t="s">
        <v>1239</v>
      </c>
      <c r="AE40" s="489"/>
      <c r="AF40" s="489"/>
      <c r="AG40" s="489"/>
      <c r="AH40" s="487" t="s">
        <v>1232</v>
      </c>
      <c r="AI40" s="489"/>
      <c r="AJ40" s="489"/>
      <c r="AK40" s="489"/>
      <c r="AL40" s="489"/>
      <c r="AM40" s="489"/>
      <c r="AN40" s="489"/>
      <c r="AO40" s="489"/>
      <c r="AP40" s="487" t="s">
        <v>1226</v>
      </c>
      <c r="AQ40" s="487" t="s">
        <v>1234</v>
      </c>
      <c r="AR40" s="489"/>
      <c r="AX40" s="477" t="s">
        <v>457</v>
      </c>
      <c r="AY40" s="477" t="s">
        <v>710</v>
      </c>
    </row>
    <row r="41" spans="1:51">
      <c r="A41" s="489"/>
      <c r="B41" s="489"/>
      <c r="C41" s="489"/>
      <c r="D41" s="487" t="s">
        <v>1243</v>
      </c>
      <c r="E41" s="489"/>
      <c r="F41" s="489"/>
      <c r="G41" s="487" t="s">
        <v>1228</v>
      </c>
      <c r="H41" s="489"/>
      <c r="I41" s="489"/>
      <c r="J41" s="489"/>
      <c r="K41" s="489"/>
      <c r="L41" s="489"/>
      <c r="M41" s="489"/>
      <c r="N41" s="487" t="s">
        <v>546</v>
      </c>
      <c r="O41" s="489"/>
      <c r="P41" s="489"/>
      <c r="Q41" s="489"/>
      <c r="R41" s="489"/>
      <c r="S41" s="489"/>
      <c r="T41" s="489"/>
      <c r="U41" s="489"/>
      <c r="V41" s="489"/>
      <c r="W41" s="489"/>
      <c r="X41" s="489"/>
      <c r="Y41" s="489"/>
      <c r="Z41" s="489"/>
      <c r="AA41" s="489"/>
      <c r="AB41" s="487" t="s">
        <v>1245</v>
      </c>
      <c r="AC41" s="487" t="s">
        <v>1246</v>
      </c>
      <c r="AD41" s="487" t="s">
        <v>1247</v>
      </c>
      <c r="AE41" s="489"/>
      <c r="AF41" s="489"/>
      <c r="AG41" s="489"/>
      <c r="AH41" s="487" t="s">
        <v>1240</v>
      </c>
      <c r="AI41" s="489"/>
      <c r="AJ41" s="489"/>
      <c r="AK41" s="489"/>
      <c r="AL41" s="489"/>
      <c r="AM41" s="489"/>
      <c r="AN41" s="489"/>
      <c r="AO41" s="489"/>
      <c r="AP41" s="487" t="s">
        <v>1233</v>
      </c>
      <c r="AQ41" s="487" t="s">
        <v>1242</v>
      </c>
      <c r="AR41" s="489"/>
      <c r="AX41" s="477" t="s">
        <v>458</v>
      </c>
      <c r="AY41" s="477" t="s">
        <v>709</v>
      </c>
    </row>
    <row r="42" spans="1:51">
      <c r="A42" s="489"/>
      <c r="B42" s="489"/>
      <c r="C42" s="489"/>
      <c r="D42" s="487">
        <v>535</v>
      </c>
      <c r="E42" s="489"/>
      <c r="F42" s="489"/>
      <c r="G42" s="487" t="s">
        <v>1236</v>
      </c>
      <c r="H42" s="489"/>
      <c r="I42" s="489"/>
      <c r="J42" s="489"/>
      <c r="K42" s="489"/>
      <c r="L42" s="489"/>
      <c r="M42" s="489"/>
      <c r="N42" s="487" t="s">
        <v>547</v>
      </c>
      <c r="O42" s="489"/>
      <c r="P42" s="489"/>
      <c r="Q42" s="489"/>
      <c r="R42" s="489"/>
      <c r="S42" s="489"/>
      <c r="T42" s="489"/>
      <c r="U42" s="489"/>
      <c r="V42" s="489"/>
      <c r="W42" s="489"/>
      <c r="X42" s="489"/>
      <c r="Y42" s="489"/>
      <c r="Z42" s="489"/>
      <c r="AA42" s="489"/>
      <c r="AB42" s="489"/>
      <c r="AC42" s="487" t="s">
        <v>1252</v>
      </c>
      <c r="AD42" s="487" t="s">
        <v>632</v>
      </c>
      <c r="AE42" s="489"/>
      <c r="AF42" s="489"/>
      <c r="AG42" s="489"/>
      <c r="AH42" s="487" t="s">
        <v>1248</v>
      </c>
      <c r="AI42" s="489"/>
      <c r="AJ42" s="489"/>
      <c r="AK42" s="489"/>
      <c r="AL42" s="489"/>
      <c r="AM42" s="489"/>
      <c r="AN42" s="489"/>
      <c r="AO42" s="489"/>
      <c r="AP42" s="487" t="s">
        <v>1241</v>
      </c>
      <c r="AQ42" s="487" t="s">
        <v>1250</v>
      </c>
      <c r="AR42" s="489"/>
      <c r="AX42" s="477" t="s">
        <v>703</v>
      </c>
      <c r="AY42" s="477" t="s">
        <v>709</v>
      </c>
    </row>
    <row r="43" spans="1:51">
      <c r="A43" s="489"/>
      <c r="B43" s="489"/>
      <c r="C43" s="489"/>
      <c r="D43" s="487" t="s">
        <v>1255</v>
      </c>
      <c r="E43" s="489"/>
      <c r="F43" s="489"/>
      <c r="G43" s="487" t="s">
        <v>1244</v>
      </c>
      <c r="H43" s="489"/>
      <c r="I43" s="489"/>
      <c r="J43" s="489"/>
      <c r="K43" s="489"/>
      <c r="L43" s="489"/>
      <c r="M43" s="489"/>
      <c r="N43" s="487" t="s">
        <v>548</v>
      </c>
      <c r="O43" s="489"/>
      <c r="P43" s="489"/>
      <c r="Q43" s="489"/>
      <c r="R43" s="489"/>
      <c r="S43" s="489"/>
      <c r="T43" s="489"/>
      <c r="U43" s="489"/>
      <c r="V43" s="489"/>
      <c r="W43" s="489"/>
      <c r="X43" s="489"/>
      <c r="Y43" s="489"/>
      <c r="Z43" s="489"/>
      <c r="AA43" s="489"/>
      <c r="AB43" s="489"/>
      <c r="AC43" s="487" t="s">
        <v>1257</v>
      </c>
      <c r="AD43" s="487" t="s">
        <v>1258</v>
      </c>
      <c r="AE43" s="489"/>
      <c r="AF43" s="489"/>
      <c r="AG43" s="489"/>
      <c r="AH43" s="487" t="s">
        <v>1253</v>
      </c>
      <c r="AI43" s="489"/>
      <c r="AJ43" s="489"/>
      <c r="AK43" s="489"/>
      <c r="AL43" s="489"/>
      <c r="AM43" s="489"/>
      <c r="AN43" s="489"/>
      <c r="AO43" s="489"/>
      <c r="AP43" s="487" t="s">
        <v>1249</v>
      </c>
      <c r="AQ43" s="487" t="s">
        <v>1254</v>
      </c>
      <c r="AR43" s="489"/>
      <c r="AX43" s="477" t="s">
        <v>459</v>
      </c>
      <c r="AY43" s="477" t="s">
        <v>709</v>
      </c>
    </row>
    <row r="44" spans="1:51">
      <c r="A44" s="489"/>
      <c r="B44" s="489"/>
      <c r="C44" s="489"/>
      <c r="D44" s="487">
        <v>540</v>
      </c>
      <c r="E44" s="489"/>
      <c r="F44" s="489"/>
      <c r="G44" s="487" t="s">
        <v>1251</v>
      </c>
      <c r="H44" s="489"/>
      <c r="I44" s="489"/>
      <c r="J44" s="489"/>
      <c r="K44" s="489"/>
      <c r="L44" s="489"/>
      <c r="M44" s="489"/>
      <c r="N44" s="487" t="s">
        <v>549</v>
      </c>
      <c r="O44" s="489"/>
      <c r="P44" s="489"/>
      <c r="Q44" s="489"/>
      <c r="R44" s="489"/>
      <c r="S44" s="489"/>
      <c r="T44" s="489"/>
      <c r="U44" s="489"/>
      <c r="V44" s="489"/>
      <c r="W44" s="489"/>
      <c r="X44" s="489"/>
      <c r="Y44" s="489"/>
      <c r="Z44" s="489"/>
      <c r="AA44" s="489"/>
      <c r="AB44" s="489"/>
      <c r="AC44" s="487" t="s">
        <v>1261</v>
      </c>
      <c r="AD44" s="487" t="s">
        <v>1262</v>
      </c>
      <c r="AE44" s="489"/>
      <c r="AF44" s="489"/>
      <c r="AG44" s="489"/>
      <c r="AH44" s="487" t="s">
        <v>1259</v>
      </c>
      <c r="AI44" s="489"/>
      <c r="AJ44" s="489"/>
      <c r="AK44" s="489"/>
      <c r="AL44" s="489"/>
      <c r="AM44" s="489"/>
      <c r="AN44" s="489"/>
      <c r="AO44" s="489"/>
      <c r="AP44" s="489"/>
      <c r="AQ44" s="487" t="s">
        <v>694</v>
      </c>
      <c r="AR44" s="489"/>
      <c r="AX44" s="477" t="s">
        <v>460</v>
      </c>
      <c r="AY44" s="476" t="s">
        <v>712</v>
      </c>
    </row>
    <row r="45" spans="1:51">
      <c r="A45" s="489"/>
      <c r="B45" s="489"/>
      <c r="C45" s="489"/>
      <c r="D45" s="487" t="s">
        <v>1264</v>
      </c>
      <c r="E45" s="489"/>
      <c r="F45" s="489"/>
      <c r="G45" s="487" t="s">
        <v>1256</v>
      </c>
      <c r="H45" s="489"/>
      <c r="I45" s="489"/>
      <c r="J45" s="489"/>
      <c r="K45" s="489"/>
      <c r="L45" s="489"/>
      <c r="M45" s="489"/>
      <c r="N45" s="487" t="s">
        <v>448</v>
      </c>
      <c r="O45" s="489"/>
      <c r="P45" s="489"/>
      <c r="Q45" s="489"/>
      <c r="R45" s="489"/>
      <c r="S45" s="489"/>
      <c r="T45" s="489"/>
      <c r="U45" s="489"/>
      <c r="V45" s="489"/>
      <c r="W45" s="489"/>
      <c r="X45" s="489"/>
      <c r="Y45" s="489"/>
      <c r="Z45" s="489"/>
      <c r="AA45" s="489"/>
      <c r="AB45" s="489"/>
      <c r="AC45" s="487" t="s">
        <v>1266</v>
      </c>
      <c r="AD45" s="487" t="s">
        <v>1267</v>
      </c>
      <c r="AE45" s="489"/>
      <c r="AF45" s="489"/>
      <c r="AG45" s="489"/>
      <c r="AH45" s="487" t="s">
        <v>1263</v>
      </c>
      <c r="AI45" s="489"/>
      <c r="AJ45" s="489"/>
      <c r="AK45" s="489"/>
      <c r="AL45" s="489"/>
      <c r="AM45" s="489"/>
      <c r="AN45" s="489"/>
      <c r="AO45" s="489"/>
      <c r="AP45" s="489"/>
      <c r="AQ45" s="489"/>
      <c r="AR45" s="489"/>
      <c r="AX45" s="477" t="s">
        <v>461</v>
      </c>
      <c r="AY45" s="477" t="s">
        <v>708</v>
      </c>
    </row>
    <row r="46" spans="1:51">
      <c r="A46" s="489"/>
      <c r="B46" s="489"/>
      <c r="C46" s="489"/>
      <c r="D46" s="487" t="s">
        <v>1269</v>
      </c>
      <c r="E46" s="489"/>
      <c r="F46" s="489"/>
      <c r="G46" s="487" t="s">
        <v>1260</v>
      </c>
      <c r="H46" s="489"/>
      <c r="I46" s="489"/>
      <c r="J46" s="489"/>
      <c r="K46" s="489"/>
      <c r="L46" s="489"/>
      <c r="M46" s="489"/>
      <c r="N46" s="487" t="s">
        <v>550</v>
      </c>
      <c r="O46" s="489"/>
      <c r="P46" s="489"/>
      <c r="Q46" s="489"/>
      <c r="R46" s="489"/>
      <c r="S46" s="489"/>
      <c r="T46" s="489"/>
      <c r="U46" s="489"/>
      <c r="V46" s="489"/>
      <c r="W46" s="489"/>
      <c r="X46" s="489"/>
      <c r="Y46" s="489"/>
      <c r="Z46" s="489"/>
      <c r="AA46" s="489"/>
      <c r="AB46" s="489"/>
      <c r="AC46" s="487" t="s">
        <v>1271</v>
      </c>
      <c r="AD46" s="487" t="s">
        <v>1272</v>
      </c>
      <c r="AE46" s="489"/>
      <c r="AF46" s="489"/>
      <c r="AG46" s="489"/>
      <c r="AH46" s="487" t="s">
        <v>1268</v>
      </c>
      <c r="AI46" s="489"/>
      <c r="AJ46" s="489"/>
      <c r="AK46" s="489"/>
      <c r="AL46" s="489"/>
      <c r="AM46" s="489"/>
      <c r="AN46" s="489"/>
      <c r="AO46" s="489"/>
      <c r="AP46" s="489"/>
      <c r="AQ46" s="489"/>
      <c r="AR46" s="489"/>
    </row>
    <row r="47" spans="1:51">
      <c r="A47" s="489"/>
      <c r="B47" s="489"/>
      <c r="C47" s="489"/>
      <c r="D47" s="487" t="s">
        <v>1274</v>
      </c>
      <c r="E47" s="489"/>
      <c r="F47" s="489"/>
      <c r="G47" s="487" t="s">
        <v>1265</v>
      </c>
      <c r="H47" s="489"/>
      <c r="I47" s="489"/>
      <c r="J47" s="489"/>
      <c r="K47" s="489"/>
      <c r="L47" s="489"/>
      <c r="M47" s="489"/>
      <c r="N47" s="487" t="s">
        <v>450</v>
      </c>
      <c r="O47" s="489"/>
      <c r="P47" s="489"/>
      <c r="Q47" s="489"/>
      <c r="R47" s="489"/>
      <c r="S47" s="489"/>
      <c r="T47" s="489"/>
      <c r="U47" s="489"/>
      <c r="V47" s="489"/>
      <c r="W47" s="489"/>
      <c r="X47" s="489"/>
      <c r="Y47" s="489"/>
      <c r="Z47" s="489"/>
      <c r="AA47" s="489"/>
      <c r="AB47" s="489"/>
      <c r="AC47" s="487" t="s">
        <v>1276</v>
      </c>
      <c r="AD47" s="487" t="s">
        <v>1277</v>
      </c>
      <c r="AE47" s="489"/>
      <c r="AF47" s="489"/>
      <c r="AG47" s="489"/>
      <c r="AH47" s="487" t="s">
        <v>1273</v>
      </c>
      <c r="AI47" s="489"/>
      <c r="AJ47" s="489"/>
      <c r="AK47" s="489"/>
      <c r="AL47" s="489"/>
      <c r="AM47" s="489"/>
      <c r="AN47" s="489"/>
      <c r="AO47" s="489"/>
      <c r="AP47" s="489"/>
      <c r="AQ47" s="489"/>
      <c r="AR47" s="489"/>
    </row>
    <row r="48" spans="1:51">
      <c r="A48" s="489"/>
      <c r="B48" s="489"/>
      <c r="C48" s="489"/>
      <c r="D48" s="487" t="s">
        <v>1278</v>
      </c>
      <c r="E48" s="489"/>
      <c r="F48" s="489"/>
      <c r="G48" s="487" t="s">
        <v>1270</v>
      </c>
      <c r="H48" s="489"/>
      <c r="I48" s="489"/>
      <c r="J48" s="489"/>
      <c r="K48" s="489"/>
      <c r="L48" s="489"/>
      <c r="M48" s="489"/>
      <c r="N48" s="487" t="s">
        <v>551</v>
      </c>
      <c r="O48" s="489"/>
      <c r="P48" s="489"/>
      <c r="Q48" s="489"/>
      <c r="R48" s="489"/>
      <c r="S48" s="489"/>
      <c r="T48" s="489"/>
      <c r="U48" s="489"/>
      <c r="V48" s="489"/>
      <c r="W48" s="489"/>
      <c r="X48" s="489"/>
      <c r="Y48" s="489"/>
      <c r="Z48" s="489"/>
      <c r="AA48" s="489"/>
      <c r="AB48" s="489"/>
      <c r="AC48" s="487" t="s">
        <v>1280</v>
      </c>
      <c r="AD48" s="487" t="s">
        <v>1281</v>
      </c>
      <c r="AE48" s="489"/>
      <c r="AF48" s="489"/>
      <c r="AG48" s="489"/>
      <c r="AH48" s="489"/>
      <c r="AI48" s="489"/>
      <c r="AJ48" s="489"/>
      <c r="AK48" s="489"/>
      <c r="AL48" s="489"/>
      <c r="AM48" s="489"/>
      <c r="AN48" s="489"/>
      <c r="AO48" s="489"/>
      <c r="AP48" s="489"/>
      <c r="AQ48" s="489"/>
      <c r="AR48" s="489"/>
    </row>
    <row r="49" spans="1:44">
      <c r="A49" s="489"/>
      <c r="B49" s="489"/>
      <c r="C49" s="489"/>
      <c r="D49" s="487" t="s">
        <v>1282</v>
      </c>
      <c r="E49" s="489"/>
      <c r="F49" s="489"/>
      <c r="G49" s="487" t="s">
        <v>1275</v>
      </c>
      <c r="H49" s="489"/>
      <c r="I49" s="489"/>
      <c r="J49" s="489"/>
      <c r="K49" s="489"/>
      <c r="L49" s="489"/>
      <c r="M49" s="489"/>
      <c r="N49" s="487" t="s">
        <v>552</v>
      </c>
      <c r="O49" s="489"/>
      <c r="P49" s="489"/>
      <c r="Q49" s="489"/>
      <c r="R49" s="489"/>
      <c r="S49" s="489"/>
      <c r="T49" s="489"/>
      <c r="U49" s="489"/>
      <c r="V49" s="489"/>
      <c r="W49" s="489"/>
      <c r="X49" s="489"/>
      <c r="Y49" s="489"/>
      <c r="Z49" s="489"/>
      <c r="AA49" s="489"/>
      <c r="AB49" s="489"/>
      <c r="AC49" s="487" t="s">
        <v>1284</v>
      </c>
      <c r="AD49" s="487" t="s">
        <v>1285</v>
      </c>
      <c r="AE49" s="489"/>
      <c r="AF49" s="489"/>
      <c r="AG49" s="489"/>
      <c r="AH49" s="489"/>
      <c r="AI49" s="489"/>
      <c r="AJ49" s="489"/>
      <c r="AK49" s="489"/>
      <c r="AL49" s="489"/>
      <c r="AM49" s="489"/>
      <c r="AN49" s="489"/>
      <c r="AO49" s="489"/>
      <c r="AP49" s="489"/>
      <c r="AQ49" s="489"/>
      <c r="AR49" s="489"/>
    </row>
    <row r="50" spans="1:44">
      <c r="A50" s="489"/>
      <c r="B50" s="489"/>
      <c r="C50" s="489"/>
      <c r="D50" s="487" t="s">
        <v>1286</v>
      </c>
      <c r="E50" s="489"/>
      <c r="F50" s="489"/>
      <c r="G50" s="487" t="s">
        <v>1279</v>
      </c>
      <c r="H50" s="489"/>
      <c r="I50" s="489"/>
      <c r="J50" s="489"/>
      <c r="K50" s="489"/>
      <c r="L50" s="489"/>
      <c r="M50" s="489"/>
      <c r="N50" s="487" t="s">
        <v>553</v>
      </c>
      <c r="O50" s="489"/>
      <c r="P50" s="489"/>
      <c r="Q50" s="489"/>
      <c r="R50" s="489"/>
      <c r="S50" s="489"/>
      <c r="T50" s="489"/>
      <c r="U50" s="489"/>
      <c r="V50" s="489"/>
      <c r="W50" s="489"/>
      <c r="X50" s="489"/>
      <c r="Y50" s="489"/>
      <c r="Z50" s="489"/>
      <c r="AA50" s="489"/>
      <c r="AB50" s="489"/>
      <c r="AC50" s="487" t="s">
        <v>1288</v>
      </c>
      <c r="AD50" s="487" t="s">
        <v>1289</v>
      </c>
      <c r="AE50" s="489"/>
      <c r="AF50" s="489"/>
      <c r="AG50" s="489"/>
      <c r="AH50" s="489"/>
      <c r="AI50" s="489"/>
      <c r="AJ50" s="489"/>
      <c r="AK50" s="489"/>
      <c r="AL50" s="489"/>
      <c r="AM50" s="489"/>
      <c r="AN50" s="489"/>
      <c r="AO50" s="489"/>
      <c r="AP50" s="489"/>
      <c r="AQ50" s="489"/>
      <c r="AR50" s="489"/>
    </row>
    <row r="51" spans="1:44">
      <c r="A51" s="489"/>
      <c r="B51" s="489"/>
      <c r="C51" s="489"/>
      <c r="D51" s="487" t="s">
        <v>1290</v>
      </c>
      <c r="E51" s="489"/>
      <c r="F51" s="489"/>
      <c r="G51" s="487" t="s">
        <v>1487</v>
      </c>
      <c r="H51" s="489"/>
      <c r="I51" s="489"/>
      <c r="J51" s="489"/>
      <c r="K51" s="489"/>
      <c r="L51" s="489"/>
      <c r="M51" s="489"/>
      <c r="N51" s="487" t="s">
        <v>554</v>
      </c>
      <c r="O51" s="489"/>
      <c r="P51" s="489"/>
      <c r="Q51" s="489"/>
      <c r="R51" s="489"/>
      <c r="S51" s="489"/>
      <c r="T51" s="489"/>
      <c r="U51" s="489"/>
      <c r="V51" s="489"/>
      <c r="W51" s="489"/>
      <c r="X51" s="489"/>
      <c r="Y51" s="489"/>
      <c r="Z51" s="489"/>
      <c r="AA51" s="489"/>
      <c r="AB51" s="489"/>
      <c r="AC51" s="487" t="s">
        <v>1292</v>
      </c>
      <c r="AD51" s="487" t="s">
        <v>1293</v>
      </c>
      <c r="AE51" s="489"/>
      <c r="AF51" s="489"/>
      <c r="AG51" s="489"/>
      <c r="AH51" s="489"/>
      <c r="AI51" s="489"/>
      <c r="AJ51" s="489"/>
      <c r="AK51" s="489"/>
      <c r="AL51" s="489"/>
      <c r="AM51" s="489"/>
      <c r="AN51" s="489"/>
      <c r="AO51" s="489"/>
      <c r="AP51" s="489"/>
      <c r="AQ51" s="489"/>
      <c r="AR51" s="489"/>
    </row>
    <row r="52" spans="1:44">
      <c r="A52" s="489"/>
      <c r="B52" s="489"/>
      <c r="C52" s="489"/>
      <c r="D52" s="487" t="s">
        <v>1294</v>
      </c>
      <c r="E52" s="489"/>
      <c r="F52" s="489"/>
      <c r="G52" s="487" t="s">
        <v>1283</v>
      </c>
      <c r="H52" s="489"/>
      <c r="I52" s="489"/>
      <c r="J52" s="489"/>
      <c r="K52" s="489"/>
      <c r="L52" s="489"/>
      <c r="M52" s="489"/>
      <c r="N52" s="487" t="s">
        <v>555</v>
      </c>
      <c r="O52" s="489"/>
      <c r="P52" s="489"/>
      <c r="Q52" s="489"/>
      <c r="R52" s="489"/>
      <c r="S52" s="489"/>
      <c r="T52" s="489"/>
      <c r="U52" s="489"/>
      <c r="V52" s="489"/>
      <c r="W52" s="489"/>
      <c r="X52" s="489"/>
      <c r="Y52" s="489"/>
      <c r="Z52" s="489"/>
      <c r="AA52" s="489"/>
      <c r="AB52" s="489"/>
      <c r="AC52" s="487" t="s">
        <v>1296</v>
      </c>
      <c r="AD52" s="487" t="s">
        <v>1297</v>
      </c>
      <c r="AE52" s="489"/>
      <c r="AF52" s="489"/>
      <c r="AG52" s="489"/>
      <c r="AH52" s="489"/>
      <c r="AI52" s="489"/>
      <c r="AJ52" s="489"/>
      <c r="AK52" s="489"/>
      <c r="AL52" s="489"/>
      <c r="AM52" s="489"/>
      <c r="AN52" s="489"/>
      <c r="AO52" s="489"/>
      <c r="AP52" s="489"/>
      <c r="AQ52" s="489"/>
      <c r="AR52" s="489"/>
    </row>
    <row r="53" spans="1:44">
      <c r="A53" s="489"/>
      <c r="B53" s="489"/>
      <c r="C53" s="489"/>
      <c r="D53" s="487">
        <v>728</v>
      </c>
      <c r="E53" s="489"/>
      <c r="F53" s="489"/>
      <c r="G53" s="487" t="s">
        <v>1287</v>
      </c>
      <c r="H53" s="489"/>
      <c r="I53" s="489"/>
      <c r="J53" s="489"/>
      <c r="K53" s="489"/>
      <c r="L53" s="489"/>
      <c r="M53" s="489"/>
      <c r="N53" s="487" t="s">
        <v>556</v>
      </c>
      <c r="O53" s="489"/>
      <c r="P53" s="489"/>
      <c r="Q53" s="489"/>
      <c r="R53" s="489"/>
      <c r="S53" s="489"/>
      <c r="T53" s="489"/>
      <c r="U53" s="489"/>
      <c r="V53" s="489"/>
      <c r="W53" s="489"/>
      <c r="X53" s="489"/>
      <c r="Y53" s="489"/>
      <c r="Z53" s="489"/>
      <c r="AA53" s="489"/>
      <c r="AB53" s="489"/>
      <c r="AC53" s="487" t="s">
        <v>1299</v>
      </c>
      <c r="AD53" s="487" t="s">
        <v>1300</v>
      </c>
      <c r="AE53" s="489"/>
      <c r="AF53" s="489"/>
      <c r="AG53" s="489"/>
      <c r="AH53" s="489"/>
      <c r="AI53" s="489"/>
      <c r="AJ53" s="489"/>
      <c r="AK53" s="489"/>
      <c r="AL53" s="489"/>
      <c r="AM53" s="489"/>
      <c r="AN53" s="489"/>
      <c r="AO53" s="489"/>
      <c r="AP53" s="489"/>
      <c r="AQ53" s="489"/>
      <c r="AR53" s="489"/>
    </row>
    <row r="54" spans="1:44">
      <c r="A54" s="489"/>
      <c r="B54" s="489"/>
      <c r="C54" s="489"/>
      <c r="D54" s="487" t="s">
        <v>1301</v>
      </c>
      <c r="E54" s="489"/>
      <c r="F54" s="489"/>
      <c r="G54" s="487" t="s">
        <v>1291</v>
      </c>
      <c r="H54" s="489"/>
      <c r="I54" s="489"/>
      <c r="J54" s="489"/>
      <c r="K54" s="489"/>
      <c r="L54" s="489"/>
      <c r="M54" s="489"/>
      <c r="N54" s="487" t="s">
        <v>557</v>
      </c>
      <c r="O54" s="489"/>
      <c r="P54" s="489"/>
      <c r="Q54" s="489"/>
      <c r="R54" s="489"/>
      <c r="S54" s="489"/>
      <c r="T54" s="489"/>
      <c r="U54" s="489"/>
      <c r="V54" s="489"/>
      <c r="W54" s="489"/>
      <c r="X54" s="489"/>
      <c r="Y54" s="489"/>
      <c r="Z54" s="489"/>
      <c r="AA54" s="489"/>
      <c r="AB54" s="489"/>
      <c r="AC54" s="487" t="s">
        <v>1303</v>
      </c>
      <c r="AD54" s="487" t="s">
        <v>1304</v>
      </c>
      <c r="AE54" s="489"/>
      <c r="AF54" s="489"/>
      <c r="AG54" s="489"/>
      <c r="AH54" s="489"/>
      <c r="AI54" s="489"/>
      <c r="AJ54" s="489"/>
      <c r="AK54" s="489"/>
      <c r="AL54" s="489"/>
      <c r="AM54" s="489"/>
      <c r="AN54" s="489"/>
      <c r="AO54" s="489"/>
      <c r="AP54" s="489"/>
      <c r="AQ54" s="489"/>
      <c r="AR54" s="489"/>
    </row>
    <row r="55" spans="1:44">
      <c r="A55" s="489"/>
      <c r="B55" s="489"/>
      <c r="C55" s="489"/>
      <c r="D55" s="487" t="s">
        <v>1305</v>
      </c>
      <c r="E55" s="489"/>
      <c r="F55" s="489"/>
      <c r="G55" s="487" t="s">
        <v>1491</v>
      </c>
      <c r="H55" s="489"/>
      <c r="I55" s="489"/>
      <c r="J55" s="489"/>
      <c r="K55" s="489"/>
      <c r="L55" s="489"/>
      <c r="M55" s="489"/>
      <c r="N55" s="487" t="s">
        <v>558</v>
      </c>
      <c r="O55" s="489"/>
      <c r="P55" s="489"/>
      <c r="Q55" s="489"/>
      <c r="R55" s="489"/>
      <c r="S55" s="489"/>
      <c r="T55" s="489"/>
      <c r="U55" s="489"/>
      <c r="V55" s="489"/>
      <c r="W55" s="489"/>
      <c r="X55" s="489"/>
      <c r="Y55" s="489"/>
      <c r="Z55" s="489"/>
      <c r="AA55" s="489"/>
      <c r="AB55" s="489"/>
      <c r="AC55" s="489"/>
      <c r="AD55" s="487" t="s">
        <v>1306</v>
      </c>
      <c r="AE55" s="489"/>
      <c r="AF55" s="489"/>
      <c r="AG55" s="489"/>
      <c r="AH55" s="489"/>
      <c r="AI55" s="489"/>
      <c r="AJ55" s="489"/>
      <c r="AK55" s="489"/>
      <c r="AL55" s="489"/>
      <c r="AM55" s="489"/>
      <c r="AN55" s="489"/>
      <c r="AO55" s="489"/>
      <c r="AP55" s="489"/>
      <c r="AQ55" s="489"/>
      <c r="AR55" s="489"/>
    </row>
    <row r="56" spans="1:44">
      <c r="A56" s="489"/>
      <c r="B56" s="489"/>
      <c r="C56" s="489"/>
      <c r="D56" s="487" t="s">
        <v>1307</v>
      </c>
      <c r="E56" s="489"/>
      <c r="F56" s="489"/>
      <c r="G56" s="487" t="s">
        <v>1295</v>
      </c>
      <c r="H56" s="489"/>
      <c r="I56" s="489"/>
      <c r="J56" s="489"/>
      <c r="K56" s="489"/>
      <c r="L56" s="489"/>
      <c r="M56" s="489"/>
      <c r="N56" s="487" t="s">
        <v>559</v>
      </c>
      <c r="O56" s="489"/>
      <c r="P56" s="489"/>
      <c r="Q56" s="489"/>
      <c r="R56" s="489"/>
      <c r="S56" s="489"/>
      <c r="T56" s="489"/>
      <c r="U56" s="489"/>
      <c r="V56" s="489"/>
      <c r="W56" s="489"/>
      <c r="X56" s="489"/>
      <c r="Y56" s="489"/>
      <c r="Z56" s="489"/>
      <c r="AA56" s="489"/>
      <c r="AB56" s="489"/>
      <c r="AC56" s="489"/>
      <c r="AD56" s="487" t="s">
        <v>1309</v>
      </c>
      <c r="AE56" s="489"/>
      <c r="AF56" s="489"/>
      <c r="AG56" s="489"/>
      <c r="AH56" s="489"/>
      <c r="AI56" s="489"/>
      <c r="AJ56" s="489"/>
      <c r="AK56" s="489"/>
      <c r="AL56" s="489"/>
      <c r="AM56" s="489"/>
      <c r="AN56" s="489"/>
      <c r="AO56" s="489"/>
      <c r="AP56" s="489"/>
      <c r="AQ56" s="489"/>
      <c r="AR56" s="489"/>
    </row>
    <row r="57" spans="1:44">
      <c r="A57" s="489"/>
      <c r="B57" s="489"/>
      <c r="C57" s="489"/>
      <c r="D57" s="487">
        <v>732</v>
      </c>
      <c r="E57" s="489"/>
      <c r="F57" s="489"/>
      <c r="G57" s="487" t="s">
        <v>1298</v>
      </c>
      <c r="H57" s="489"/>
      <c r="I57" s="489"/>
      <c r="J57" s="489"/>
      <c r="K57" s="489"/>
      <c r="L57" s="489"/>
      <c r="M57" s="489"/>
      <c r="N57" s="487" t="s">
        <v>560</v>
      </c>
      <c r="O57" s="489"/>
      <c r="P57" s="489"/>
      <c r="Q57" s="489"/>
      <c r="R57" s="489"/>
      <c r="S57" s="489"/>
      <c r="T57" s="489"/>
      <c r="U57" s="489"/>
      <c r="V57" s="489"/>
      <c r="W57" s="489"/>
      <c r="X57" s="489"/>
      <c r="Y57" s="489"/>
      <c r="Z57" s="489"/>
      <c r="AA57" s="489"/>
      <c r="AB57" s="489"/>
      <c r="AC57" s="489"/>
      <c r="AD57" s="487" t="s">
        <v>1311</v>
      </c>
      <c r="AE57" s="489"/>
      <c r="AF57" s="489"/>
      <c r="AG57" s="489"/>
      <c r="AH57" s="489"/>
      <c r="AI57" s="489"/>
      <c r="AJ57" s="489"/>
      <c r="AK57" s="489"/>
      <c r="AL57" s="489"/>
      <c r="AM57" s="489"/>
      <c r="AN57" s="489"/>
      <c r="AO57" s="489"/>
      <c r="AP57" s="489"/>
      <c r="AQ57" s="489"/>
      <c r="AR57" s="489"/>
    </row>
    <row r="58" spans="1:44">
      <c r="A58" s="489"/>
      <c r="B58" s="489"/>
      <c r="C58" s="489"/>
      <c r="D58" s="487">
        <v>735</v>
      </c>
      <c r="E58" s="489"/>
      <c r="F58" s="489"/>
      <c r="G58" s="487" t="s">
        <v>1302</v>
      </c>
      <c r="H58" s="489"/>
      <c r="I58" s="489"/>
      <c r="J58" s="489"/>
      <c r="K58" s="489"/>
      <c r="L58" s="489"/>
      <c r="M58" s="489"/>
      <c r="N58" s="487" t="s">
        <v>561</v>
      </c>
      <c r="O58" s="489"/>
      <c r="P58" s="489"/>
      <c r="Q58" s="489"/>
      <c r="R58" s="489"/>
      <c r="S58" s="489"/>
      <c r="T58" s="489"/>
      <c r="U58" s="489"/>
      <c r="V58" s="489"/>
      <c r="W58" s="489"/>
      <c r="X58" s="489"/>
      <c r="Y58" s="489"/>
      <c r="Z58" s="489"/>
      <c r="AA58" s="489"/>
      <c r="AB58" s="489"/>
      <c r="AC58" s="489"/>
      <c r="AD58" s="487" t="s">
        <v>1313</v>
      </c>
      <c r="AE58" s="489"/>
      <c r="AF58" s="489"/>
      <c r="AG58" s="489"/>
      <c r="AH58" s="489"/>
      <c r="AI58" s="489"/>
      <c r="AJ58" s="489"/>
      <c r="AK58" s="489"/>
      <c r="AL58" s="489"/>
      <c r="AM58" s="489"/>
      <c r="AN58" s="489"/>
      <c r="AO58" s="489"/>
      <c r="AP58" s="489"/>
      <c r="AQ58" s="489"/>
      <c r="AR58" s="489"/>
    </row>
    <row r="59" spans="1:44">
      <c r="A59" s="489"/>
      <c r="B59" s="489"/>
      <c r="C59" s="489"/>
      <c r="D59" s="487" t="s">
        <v>1314</v>
      </c>
      <c r="E59" s="489"/>
      <c r="F59" s="489"/>
      <c r="G59" s="487" t="s">
        <v>654</v>
      </c>
      <c r="H59" s="489"/>
      <c r="I59" s="489"/>
      <c r="J59" s="489"/>
      <c r="K59" s="489"/>
      <c r="L59" s="489"/>
      <c r="M59" s="489"/>
      <c r="N59" s="487" t="s">
        <v>562</v>
      </c>
      <c r="O59" s="489"/>
      <c r="P59" s="489"/>
      <c r="Q59" s="489"/>
      <c r="R59" s="489"/>
      <c r="S59" s="489"/>
      <c r="T59" s="489"/>
      <c r="U59" s="489"/>
      <c r="V59" s="489"/>
      <c r="W59" s="489"/>
      <c r="X59" s="489"/>
      <c r="Y59" s="489"/>
      <c r="Z59" s="489"/>
      <c r="AA59" s="489"/>
      <c r="AB59" s="489"/>
      <c r="AC59" s="489"/>
      <c r="AD59" s="487" t="s">
        <v>1316</v>
      </c>
      <c r="AE59" s="489"/>
      <c r="AF59" s="489"/>
      <c r="AG59" s="489"/>
      <c r="AH59" s="489"/>
      <c r="AI59" s="489"/>
      <c r="AJ59" s="489"/>
      <c r="AK59" s="489"/>
      <c r="AL59" s="489"/>
      <c r="AM59" s="489"/>
      <c r="AN59" s="489"/>
      <c r="AO59" s="489"/>
      <c r="AP59" s="489"/>
      <c r="AQ59" s="489"/>
      <c r="AR59" s="489"/>
    </row>
    <row r="60" spans="1:44">
      <c r="A60" s="489"/>
      <c r="B60" s="489"/>
      <c r="C60" s="489"/>
      <c r="D60" s="487" t="s">
        <v>1317</v>
      </c>
      <c r="E60" s="489"/>
      <c r="F60" s="489"/>
      <c r="G60" s="487" t="s">
        <v>1308</v>
      </c>
      <c r="H60" s="489"/>
      <c r="I60" s="489"/>
      <c r="J60" s="489"/>
      <c r="K60" s="489"/>
      <c r="L60" s="489"/>
      <c r="M60" s="489"/>
      <c r="N60" s="487" t="s">
        <v>563</v>
      </c>
      <c r="O60" s="489"/>
      <c r="P60" s="489"/>
      <c r="Q60" s="489"/>
      <c r="R60" s="489"/>
      <c r="S60" s="489"/>
      <c r="T60" s="489"/>
      <c r="U60" s="489"/>
      <c r="V60" s="489"/>
      <c r="W60" s="489"/>
      <c r="X60" s="489"/>
      <c r="Y60" s="489"/>
      <c r="Z60" s="489"/>
      <c r="AA60" s="489"/>
      <c r="AB60" s="489"/>
      <c r="AC60" s="489"/>
      <c r="AD60" s="487" t="s">
        <v>1319</v>
      </c>
      <c r="AE60" s="489"/>
      <c r="AF60" s="489"/>
      <c r="AG60" s="489"/>
      <c r="AH60" s="489"/>
      <c r="AI60" s="489"/>
      <c r="AJ60" s="489"/>
      <c r="AK60" s="489"/>
      <c r="AL60" s="489"/>
      <c r="AM60" s="489"/>
      <c r="AN60" s="489"/>
      <c r="AO60" s="489"/>
      <c r="AP60" s="489"/>
      <c r="AQ60" s="489"/>
      <c r="AR60" s="489"/>
    </row>
    <row r="61" spans="1:44">
      <c r="A61" s="489"/>
      <c r="B61" s="489"/>
      <c r="C61" s="489"/>
      <c r="D61" s="487" t="s">
        <v>1320</v>
      </c>
      <c r="E61" s="489"/>
      <c r="F61" s="489"/>
      <c r="G61" s="487" t="s">
        <v>1310</v>
      </c>
      <c r="H61" s="489"/>
      <c r="I61" s="489"/>
      <c r="J61" s="489"/>
      <c r="K61" s="489"/>
      <c r="L61" s="489"/>
      <c r="M61" s="489"/>
      <c r="N61" s="487" t="s">
        <v>564</v>
      </c>
      <c r="O61" s="489"/>
      <c r="P61" s="489"/>
      <c r="Q61" s="489"/>
      <c r="R61" s="489"/>
      <c r="S61" s="489"/>
      <c r="T61" s="489"/>
      <c r="U61" s="489"/>
      <c r="V61" s="489"/>
      <c r="W61" s="489"/>
      <c r="X61" s="489"/>
      <c r="Y61" s="489"/>
      <c r="Z61" s="489"/>
      <c r="AA61" s="489"/>
      <c r="AB61" s="489"/>
      <c r="AC61" s="489"/>
      <c r="AD61" s="487" t="s">
        <v>1322</v>
      </c>
      <c r="AE61" s="489"/>
      <c r="AF61" s="489"/>
      <c r="AG61" s="489"/>
      <c r="AH61" s="489"/>
      <c r="AI61" s="489"/>
      <c r="AJ61" s="489"/>
      <c r="AK61" s="489"/>
      <c r="AL61" s="489"/>
      <c r="AM61" s="489"/>
      <c r="AN61" s="489"/>
      <c r="AO61" s="489"/>
      <c r="AP61" s="489"/>
      <c r="AQ61" s="489"/>
      <c r="AR61" s="489"/>
    </row>
    <row r="62" spans="1:44">
      <c r="A62" s="489"/>
      <c r="B62" s="489"/>
      <c r="C62" s="489"/>
      <c r="D62" s="487" t="s">
        <v>1323</v>
      </c>
      <c r="E62" s="489"/>
      <c r="F62" s="489"/>
      <c r="G62" s="487" t="s">
        <v>1312</v>
      </c>
      <c r="H62" s="489"/>
      <c r="I62" s="489"/>
      <c r="J62" s="489"/>
      <c r="K62" s="489"/>
      <c r="L62" s="489"/>
      <c r="M62" s="489"/>
      <c r="N62" s="487" t="s">
        <v>565</v>
      </c>
      <c r="O62" s="489"/>
      <c r="P62" s="489"/>
      <c r="Q62" s="489"/>
      <c r="R62" s="489"/>
      <c r="S62" s="489"/>
      <c r="T62" s="489"/>
      <c r="U62" s="489"/>
      <c r="V62" s="489"/>
      <c r="W62" s="489"/>
      <c r="X62" s="489"/>
      <c r="Y62" s="489"/>
      <c r="Z62" s="489"/>
      <c r="AA62" s="489"/>
      <c r="AB62" s="489"/>
      <c r="AC62" s="489"/>
      <c r="AD62" s="487" t="s">
        <v>1325</v>
      </c>
      <c r="AE62" s="489"/>
      <c r="AF62" s="489"/>
      <c r="AG62" s="489"/>
      <c r="AH62" s="489"/>
      <c r="AI62" s="489"/>
      <c r="AJ62" s="489"/>
      <c r="AK62" s="489"/>
      <c r="AL62" s="489"/>
      <c r="AM62" s="489"/>
      <c r="AN62" s="489"/>
      <c r="AO62" s="489"/>
      <c r="AP62" s="489"/>
      <c r="AQ62" s="489"/>
      <c r="AR62" s="489"/>
    </row>
    <row r="63" spans="1:44">
      <c r="A63" s="489"/>
      <c r="B63" s="489"/>
      <c r="C63" s="489"/>
      <c r="D63" s="487" t="s">
        <v>1326</v>
      </c>
      <c r="E63" s="489"/>
      <c r="F63" s="489"/>
      <c r="G63" s="487" t="s">
        <v>1315</v>
      </c>
      <c r="H63" s="489"/>
      <c r="I63" s="489"/>
      <c r="J63" s="489"/>
      <c r="K63" s="489"/>
      <c r="L63" s="489"/>
      <c r="M63" s="489"/>
      <c r="N63" s="487" t="s">
        <v>566</v>
      </c>
      <c r="O63" s="489"/>
      <c r="P63" s="489"/>
      <c r="Q63" s="489"/>
      <c r="R63" s="489"/>
      <c r="S63" s="489"/>
      <c r="T63" s="489"/>
      <c r="U63" s="489"/>
      <c r="V63" s="489"/>
      <c r="W63" s="489"/>
      <c r="X63" s="489"/>
      <c r="Y63" s="489"/>
      <c r="Z63" s="489"/>
      <c r="AA63" s="489"/>
      <c r="AB63" s="489"/>
      <c r="AC63" s="489"/>
      <c r="AD63" s="487" t="s">
        <v>1328</v>
      </c>
      <c r="AE63" s="489"/>
      <c r="AF63" s="489"/>
      <c r="AG63" s="489"/>
      <c r="AH63" s="489"/>
      <c r="AI63" s="489"/>
      <c r="AJ63" s="489"/>
      <c r="AK63" s="489"/>
      <c r="AL63" s="489"/>
      <c r="AM63" s="489"/>
      <c r="AN63" s="489"/>
      <c r="AO63" s="489"/>
      <c r="AP63" s="489"/>
      <c r="AQ63" s="489"/>
      <c r="AR63" s="489"/>
    </row>
    <row r="64" spans="1:44">
      <c r="A64" s="489"/>
      <c r="B64" s="489"/>
      <c r="C64" s="489"/>
      <c r="D64" s="487" t="s">
        <v>1329</v>
      </c>
      <c r="E64" s="489"/>
      <c r="F64" s="489"/>
      <c r="G64" s="487" t="s">
        <v>1318</v>
      </c>
      <c r="H64" s="489"/>
      <c r="I64" s="489"/>
      <c r="J64" s="489"/>
      <c r="K64" s="489"/>
      <c r="L64" s="489"/>
      <c r="M64" s="489"/>
      <c r="N64" s="489"/>
      <c r="O64" s="489"/>
      <c r="P64" s="489"/>
      <c r="Q64" s="489"/>
      <c r="R64" s="489"/>
      <c r="S64" s="489"/>
      <c r="T64" s="489"/>
      <c r="U64" s="489"/>
      <c r="V64" s="489"/>
      <c r="W64" s="489"/>
      <c r="X64" s="489"/>
      <c r="Y64" s="489"/>
      <c r="Z64" s="489"/>
      <c r="AA64" s="489"/>
      <c r="AB64" s="489"/>
      <c r="AC64" s="489"/>
      <c r="AD64" s="487" t="s">
        <v>1330</v>
      </c>
      <c r="AE64" s="489"/>
      <c r="AF64" s="489"/>
      <c r="AG64" s="489"/>
      <c r="AH64" s="489"/>
      <c r="AI64" s="489"/>
      <c r="AJ64" s="489"/>
      <c r="AK64" s="489"/>
      <c r="AL64" s="489"/>
      <c r="AM64" s="489"/>
      <c r="AN64" s="489"/>
      <c r="AO64" s="489"/>
      <c r="AP64" s="489"/>
      <c r="AQ64" s="489"/>
      <c r="AR64" s="489"/>
    </row>
    <row r="65" spans="1:44">
      <c r="A65" s="489"/>
      <c r="B65" s="489"/>
      <c r="C65" s="489"/>
      <c r="D65" s="487" t="s">
        <v>1331</v>
      </c>
      <c r="E65" s="489"/>
      <c r="F65" s="489"/>
      <c r="G65" s="487" t="s">
        <v>1321</v>
      </c>
      <c r="H65" s="489"/>
      <c r="I65" s="489"/>
      <c r="J65" s="489"/>
      <c r="K65" s="489"/>
      <c r="L65" s="489"/>
      <c r="M65" s="489"/>
      <c r="N65" s="489"/>
      <c r="O65" s="489"/>
      <c r="P65" s="489"/>
      <c r="Q65" s="489"/>
      <c r="R65" s="489"/>
      <c r="S65" s="489"/>
      <c r="T65" s="489"/>
      <c r="U65" s="489"/>
      <c r="V65" s="489"/>
      <c r="W65" s="489"/>
      <c r="X65" s="489"/>
      <c r="Y65" s="489"/>
      <c r="Z65" s="489"/>
      <c r="AA65" s="489"/>
      <c r="AB65" s="489"/>
      <c r="AC65" s="489"/>
      <c r="AD65" s="487" t="s">
        <v>1333</v>
      </c>
      <c r="AE65" s="489"/>
      <c r="AF65" s="489"/>
      <c r="AG65" s="489"/>
      <c r="AH65" s="489"/>
      <c r="AI65" s="489"/>
      <c r="AJ65" s="489"/>
      <c r="AK65" s="489"/>
      <c r="AL65" s="489"/>
      <c r="AM65" s="489"/>
      <c r="AN65" s="489"/>
      <c r="AO65" s="489"/>
      <c r="AP65" s="489"/>
      <c r="AQ65" s="489"/>
      <c r="AR65" s="489"/>
    </row>
    <row r="66" spans="1:44">
      <c r="A66" s="489"/>
      <c r="B66" s="489"/>
      <c r="C66" s="489"/>
      <c r="D66" s="487" t="s">
        <v>1334</v>
      </c>
      <c r="E66" s="489"/>
      <c r="F66" s="489"/>
      <c r="G66" s="487" t="s">
        <v>1324</v>
      </c>
      <c r="H66" s="489"/>
      <c r="I66" s="489"/>
      <c r="J66" s="489"/>
      <c r="K66" s="489"/>
      <c r="L66" s="489"/>
      <c r="M66" s="489"/>
      <c r="N66" s="489"/>
      <c r="O66" s="489"/>
      <c r="P66" s="489"/>
      <c r="Q66" s="489"/>
      <c r="R66" s="489"/>
      <c r="S66" s="489"/>
      <c r="T66" s="489"/>
      <c r="U66" s="489"/>
      <c r="V66" s="489"/>
      <c r="W66" s="489"/>
      <c r="X66" s="489"/>
      <c r="Y66" s="489"/>
      <c r="Z66" s="489"/>
      <c r="AA66" s="489"/>
      <c r="AB66" s="489"/>
      <c r="AC66" s="489"/>
      <c r="AD66" s="487" t="s">
        <v>1335</v>
      </c>
      <c r="AE66" s="489"/>
      <c r="AF66" s="489"/>
      <c r="AG66" s="489"/>
      <c r="AH66" s="489"/>
      <c r="AI66" s="489"/>
      <c r="AJ66" s="489"/>
      <c r="AK66" s="489"/>
      <c r="AL66" s="489"/>
      <c r="AM66" s="489"/>
      <c r="AN66" s="489"/>
      <c r="AO66" s="489"/>
      <c r="AP66" s="489"/>
      <c r="AQ66" s="489"/>
      <c r="AR66" s="489"/>
    </row>
    <row r="67" spans="1:44">
      <c r="A67" s="489"/>
      <c r="B67" s="489"/>
      <c r="C67" s="489"/>
      <c r="D67" s="487" t="s">
        <v>1336</v>
      </c>
      <c r="E67" s="489"/>
      <c r="F67" s="489"/>
      <c r="G67" s="487" t="s">
        <v>1327</v>
      </c>
      <c r="H67" s="489"/>
      <c r="I67" s="489"/>
      <c r="J67" s="489"/>
      <c r="K67" s="489"/>
      <c r="L67" s="489"/>
      <c r="M67" s="489"/>
      <c r="N67" s="489"/>
      <c r="O67" s="489"/>
      <c r="P67" s="489"/>
      <c r="Q67" s="489"/>
      <c r="R67" s="489"/>
      <c r="S67" s="489"/>
      <c r="T67" s="489"/>
      <c r="U67" s="489"/>
      <c r="V67" s="489"/>
      <c r="W67" s="489"/>
      <c r="X67" s="489"/>
      <c r="Y67" s="489"/>
      <c r="Z67" s="489"/>
      <c r="AA67" s="489"/>
      <c r="AB67" s="489"/>
      <c r="AC67" s="489"/>
      <c r="AD67" s="487" t="s">
        <v>1337</v>
      </c>
      <c r="AE67" s="489"/>
      <c r="AF67" s="489"/>
      <c r="AG67" s="489"/>
      <c r="AH67" s="489"/>
      <c r="AI67" s="489"/>
      <c r="AJ67" s="489"/>
      <c r="AK67" s="489"/>
      <c r="AL67" s="489"/>
      <c r="AM67" s="489"/>
      <c r="AN67" s="489"/>
      <c r="AO67" s="489"/>
      <c r="AP67" s="489"/>
      <c r="AQ67" s="489"/>
      <c r="AR67" s="489"/>
    </row>
    <row r="68" spans="1:44">
      <c r="A68" s="489"/>
      <c r="B68" s="489"/>
      <c r="C68" s="489"/>
      <c r="D68" s="487">
        <v>8501</v>
      </c>
      <c r="E68" s="489"/>
      <c r="F68" s="489"/>
      <c r="G68" s="487" t="s">
        <v>564</v>
      </c>
      <c r="H68" s="489"/>
      <c r="I68" s="489"/>
      <c r="J68" s="489"/>
      <c r="K68" s="489"/>
      <c r="L68" s="489"/>
      <c r="M68" s="489"/>
      <c r="N68" s="489"/>
      <c r="O68" s="489"/>
      <c r="P68" s="489"/>
      <c r="Q68" s="489"/>
      <c r="R68" s="489"/>
      <c r="S68" s="489"/>
      <c r="T68" s="489"/>
      <c r="U68" s="489"/>
      <c r="V68" s="489"/>
      <c r="W68" s="489"/>
      <c r="X68" s="489"/>
      <c r="Y68" s="489"/>
      <c r="Z68" s="489"/>
      <c r="AA68" s="489"/>
      <c r="AB68" s="489"/>
      <c r="AC68" s="489"/>
      <c r="AD68" s="487" t="s">
        <v>1338</v>
      </c>
      <c r="AE68" s="489"/>
      <c r="AF68" s="489"/>
      <c r="AG68" s="489"/>
      <c r="AH68" s="489"/>
      <c r="AI68" s="489"/>
      <c r="AJ68" s="489"/>
      <c r="AK68" s="489"/>
      <c r="AL68" s="489"/>
      <c r="AM68" s="489"/>
      <c r="AN68" s="489"/>
      <c r="AO68" s="489"/>
      <c r="AP68" s="489"/>
      <c r="AQ68" s="489"/>
      <c r="AR68" s="489"/>
    </row>
    <row r="69" spans="1:44">
      <c r="A69" s="489"/>
      <c r="B69" s="489"/>
      <c r="C69" s="489"/>
      <c r="D69" s="487" t="s">
        <v>1339</v>
      </c>
      <c r="E69" s="489"/>
      <c r="F69" s="489"/>
      <c r="G69" s="487" t="s">
        <v>1332</v>
      </c>
      <c r="H69" s="489"/>
      <c r="I69" s="489"/>
      <c r="J69" s="489"/>
      <c r="K69" s="489"/>
      <c r="L69" s="489"/>
      <c r="M69" s="489"/>
      <c r="N69" s="489"/>
      <c r="O69" s="489"/>
      <c r="P69" s="489"/>
      <c r="Q69" s="489"/>
      <c r="R69" s="489"/>
      <c r="S69" s="489"/>
      <c r="T69" s="489"/>
      <c r="U69" s="489"/>
      <c r="V69" s="489"/>
      <c r="W69" s="489"/>
      <c r="X69" s="489"/>
      <c r="Y69" s="489"/>
      <c r="Z69" s="489"/>
      <c r="AA69" s="489"/>
      <c r="AB69" s="489"/>
      <c r="AC69" s="489"/>
      <c r="AD69" s="487" t="s">
        <v>1340</v>
      </c>
      <c r="AE69" s="489"/>
      <c r="AF69" s="489"/>
      <c r="AG69" s="489"/>
      <c r="AH69" s="489"/>
      <c r="AI69" s="489"/>
      <c r="AJ69" s="489"/>
      <c r="AK69" s="489"/>
      <c r="AL69" s="489"/>
      <c r="AM69" s="489"/>
      <c r="AN69" s="489"/>
      <c r="AO69" s="489"/>
      <c r="AP69" s="489"/>
      <c r="AQ69" s="489"/>
      <c r="AR69" s="489"/>
    </row>
    <row r="70" spans="1:44">
      <c r="A70" s="489"/>
      <c r="B70" s="489"/>
      <c r="C70" s="489"/>
      <c r="D70" s="487" t="s">
        <v>1341</v>
      </c>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7" t="s">
        <v>1342</v>
      </c>
      <c r="AE70" s="489"/>
      <c r="AF70" s="489"/>
      <c r="AG70" s="489"/>
      <c r="AH70" s="489"/>
      <c r="AI70" s="489"/>
      <c r="AJ70" s="489"/>
      <c r="AK70" s="489"/>
      <c r="AL70" s="489"/>
      <c r="AM70" s="489"/>
      <c r="AN70" s="489"/>
      <c r="AO70" s="489"/>
      <c r="AP70" s="489"/>
      <c r="AQ70" s="489"/>
      <c r="AR70" s="489"/>
    </row>
    <row r="71" spans="1:44">
      <c r="A71" s="489"/>
      <c r="B71" s="489"/>
      <c r="C71" s="489"/>
      <c r="D71" s="487" t="s">
        <v>1343</v>
      </c>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7" t="s">
        <v>1344</v>
      </c>
      <c r="AE71" s="489"/>
      <c r="AF71" s="489"/>
      <c r="AG71" s="489"/>
      <c r="AH71" s="489"/>
      <c r="AI71" s="489"/>
      <c r="AJ71" s="489"/>
      <c r="AK71" s="489"/>
      <c r="AL71" s="489"/>
      <c r="AM71" s="489"/>
      <c r="AN71" s="489"/>
      <c r="AO71" s="489"/>
      <c r="AP71" s="489"/>
      <c r="AQ71" s="489"/>
      <c r="AR71" s="489"/>
    </row>
    <row r="72" spans="1:44">
      <c r="A72" s="489"/>
      <c r="B72" s="489"/>
      <c r="C72" s="489"/>
      <c r="D72" s="487" t="s">
        <v>1345</v>
      </c>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89"/>
      <c r="AD72" s="487" t="s">
        <v>1346</v>
      </c>
      <c r="AE72" s="489"/>
      <c r="AF72" s="489"/>
      <c r="AG72" s="489"/>
      <c r="AH72" s="489"/>
      <c r="AI72" s="489"/>
      <c r="AJ72" s="489"/>
      <c r="AK72" s="489"/>
      <c r="AL72" s="489"/>
      <c r="AM72" s="489"/>
      <c r="AN72" s="489"/>
      <c r="AO72" s="489"/>
      <c r="AP72" s="489"/>
      <c r="AQ72" s="489"/>
      <c r="AR72" s="489"/>
    </row>
    <row r="73" spans="1:44">
      <c r="A73" s="489"/>
      <c r="B73" s="489"/>
      <c r="C73" s="489"/>
      <c r="D73" s="487" t="s">
        <v>600</v>
      </c>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7" t="s">
        <v>1347</v>
      </c>
      <c r="AE73" s="489"/>
      <c r="AF73" s="489"/>
      <c r="AG73" s="489"/>
      <c r="AH73" s="489"/>
      <c r="AI73" s="489"/>
      <c r="AJ73" s="489"/>
      <c r="AK73" s="489"/>
      <c r="AL73" s="489"/>
      <c r="AM73" s="489"/>
      <c r="AN73" s="489"/>
      <c r="AO73" s="489"/>
      <c r="AP73" s="489"/>
      <c r="AQ73" s="489"/>
      <c r="AR73" s="489"/>
    </row>
    <row r="74" spans="1:44">
      <c r="A74" s="489"/>
      <c r="B74" s="489"/>
      <c r="C74" s="489"/>
      <c r="D74" s="487" t="s">
        <v>1348</v>
      </c>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7" t="s">
        <v>1349</v>
      </c>
      <c r="AE74" s="489"/>
      <c r="AF74" s="489"/>
      <c r="AG74" s="489"/>
      <c r="AH74" s="489"/>
      <c r="AI74" s="489"/>
      <c r="AJ74" s="489"/>
      <c r="AK74" s="489"/>
      <c r="AL74" s="489"/>
      <c r="AM74" s="489"/>
      <c r="AN74" s="489"/>
      <c r="AO74" s="489"/>
      <c r="AP74" s="489"/>
      <c r="AQ74" s="489"/>
      <c r="AR74" s="489"/>
    </row>
    <row r="75" spans="1:44">
      <c r="A75" s="489"/>
      <c r="B75" s="489"/>
      <c r="C75" s="489"/>
      <c r="D75" s="487" t="s">
        <v>1350</v>
      </c>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7" t="s">
        <v>1351</v>
      </c>
      <c r="AE75" s="489"/>
      <c r="AF75" s="489"/>
      <c r="AG75" s="489"/>
      <c r="AH75" s="489"/>
      <c r="AI75" s="489"/>
      <c r="AJ75" s="489"/>
      <c r="AK75" s="489"/>
      <c r="AL75" s="489"/>
      <c r="AM75" s="489"/>
      <c r="AN75" s="489"/>
      <c r="AO75" s="489"/>
      <c r="AP75" s="489"/>
      <c r="AQ75" s="489"/>
      <c r="AR75" s="489"/>
    </row>
    <row r="76" spans="1:44">
      <c r="A76" s="489"/>
      <c r="B76" s="489"/>
      <c r="C76" s="489"/>
      <c r="D76" s="487" t="s">
        <v>1352</v>
      </c>
      <c r="E76" s="489"/>
      <c r="F76" s="489"/>
      <c r="G76" s="489"/>
      <c r="H76" s="489"/>
      <c r="I76" s="489"/>
      <c r="J76" s="489"/>
      <c r="K76" s="489"/>
      <c r="L76" s="489"/>
      <c r="M76" s="489"/>
      <c r="N76" s="489"/>
      <c r="O76" s="489"/>
      <c r="P76" s="489"/>
      <c r="Q76" s="489"/>
      <c r="R76" s="489"/>
      <c r="S76" s="489"/>
      <c r="T76" s="489"/>
      <c r="U76" s="489"/>
      <c r="V76" s="489"/>
      <c r="W76" s="489"/>
      <c r="X76" s="489"/>
      <c r="Y76" s="489"/>
      <c r="Z76" s="489"/>
      <c r="AA76" s="489"/>
      <c r="AB76" s="489"/>
      <c r="AC76" s="489"/>
      <c r="AD76" s="487" t="s">
        <v>1353</v>
      </c>
      <c r="AE76" s="489"/>
      <c r="AF76" s="489"/>
      <c r="AG76" s="489"/>
      <c r="AH76" s="489"/>
      <c r="AI76" s="489"/>
      <c r="AJ76" s="489"/>
      <c r="AK76" s="489"/>
      <c r="AL76" s="489"/>
      <c r="AM76" s="489"/>
      <c r="AN76" s="489"/>
      <c r="AO76" s="489"/>
      <c r="AP76" s="489"/>
      <c r="AQ76" s="489"/>
      <c r="AR76" s="489"/>
    </row>
    <row r="77" spans="1:44">
      <c r="A77" s="489"/>
      <c r="B77" s="489"/>
      <c r="C77" s="489"/>
      <c r="D77" s="487" t="s">
        <v>1354</v>
      </c>
      <c r="E77" s="489"/>
      <c r="F77" s="489"/>
      <c r="G77" s="489"/>
      <c r="H77" s="489"/>
      <c r="I77" s="489"/>
      <c r="J77" s="489"/>
      <c r="K77" s="489"/>
      <c r="L77" s="489"/>
      <c r="M77" s="489"/>
      <c r="N77" s="489"/>
      <c r="O77" s="489"/>
      <c r="P77" s="489"/>
      <c r="Q77" s="489"/>
      <c r="R77" s="489"/>
      <c r="S77" s="489"/>
      <c r="T77" s="489"/>
      <c r="U77" s="489"/>
      <c r="V77" s="489"/>
      <c r="W77" s="489"/>
      <c r="X77" s="489"/>
      <c r="Y77" s="489"/>
      <c r="Z77" s="489"/>
      <c r="AA77" s="489"/>
      <c r="AB77" s="489"/>
      <c r="AC77" s="489"/>
      <c r="AD77" s="487" t="s">
        <v>1355</v>
      </c>
      <c r="AE77" s="489"/>
      <c r="AF77" s="489"/>
      <c r="AG77" s="489"/>
      <c r="AH77" s="489"/>
      <c r="AI77" s="489"/>
      <c r="AJ77" s="489"/>
      <c r="AK77" s="489"/>
      <c r="AL77" s="489"/>
      <c r="AM77" s="489"/>
      <c r="AN77" s="489"/>
      <c r="AO77" s="489"/>
      <c r="AP77" s="489"/>
      <c r="AQ77" s="489"/>
      <c r="AR77" s="489"/>
    </row>
    <row r="78" spans="1:44">
      <c r="A78" s="489"/>
      <c r="B78" s="489"/>
      <c r="C78" s="489"/>
      <c r="D78" s="487" t="s">
        <v>1356</v>
      </c>
      <c r="E78" s="489"/>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7" t="s">
        <v>1357</v>
      </c>
      <c r="AE78" s="489"/>
      <c r="AF78" s="489"/>
      <c r="AG78" s="489"/>
      <c r="AH78" s="489"/>
      <c r="AI78" s="489"/>
      <c r="AJ78" s="489"/>
      <c r="AK78" s="489"/>
      <c r="AL78" s="489"/>
      <c r="AM78" s="489"/>
      <c r="AN78" s="489"/>
      <c r="AO78" s="489"/>
      <c r="AP78" s="489"/>
      <c r="AQ78" s="489"/>
      <c r="AR78" s="489"/>
    </row>
    <row r="79" spans="1:44">
      <c r="A79" s="489"/>
      <c r="B79" s="489"/>
      <c r="C79" s="489"/>
      <c r="D79" s="487" t="s">
        <v>1358</v>
      </c>
      <c r="E79" s="489"/>
      <c r="F79" s="489"/>
      <c r="G79" s="489"/>
      <c r="H79" s="489"/>
      <c r="I79" s="489"/>
      <c r="J79" s="489"/>
      <c r="K79" s="489"/>
      <c r="L79" s="489"/>
      <c r="M79" s="489"/>
      <c r="N79" s="489"/>
      <c r="O79" s="489"/>
      <c r="P79" s="489"/>
      <c r="Q79" s="489"/>
      <c r="R79" s="489"/>
      <c r="S79" s="489"/>
      <c r="T79" s="489"/>
      <c r="U79" s="489"/>
      <c r="V79" s="489"/>
      <c r="W79" s="489"/>
      <c r="X79" s="489"/>
      <c r="Y79" s="489"/>
      <c r="Z79" s="489"/>
      <c r="AA79" s="489"/>
      <c r="AB79" s="489"/>
      <c r="AC79" s="489"/>
      <c r="AD79" s="487" t="s">
        <v>1359</v>
      </c>
      <c r="AE79" s="489"/>
      <c r="AF79" s="489"/>
      <c r="AG79" s="489"/>
      <c r="AH79" s="489"/>
      <c r="AI79" s="489"/>
      <c r="AJ79" s="489"/>
      <c r="AK79" s="489"/>
      <c r="AL79" s="489"/>
      <c r="AM79" s="489"/>
      <c r="AN79" s="489"/>
      <c r="AO79" s="489"/>
      <c r="AP79" s="489"/>
      <c r="AQ79" s="489"/>
      <c r="AR79" s="489"/>
    </row>
    <row r="80" spans="1:44">
      <c r="A80" s="489"/>
      <c r="B80" s="489"/>
      <c r="C80" s="489"/>
      <c r="D80" s="487" t="s">
        <v>1360</v>
      </c>
      <c r="E80" s="489"/>
      <c r="F80" s="489"/>
      <c r="G80" s="489"/>
      <c r="H80" s="489"/>
      <c r="I80" s="489"/>
      <c r="J80" s="489"/>
      <c r="K80" s="489"/>
      <c r="L80" s="489"/>
      <c r="M80" s="489"/>
      <c r="N80" s="489"/>
      <c r="O80" s="489"/>
      <c r="P80" s="489"/>
      <c r="Q80" s="489"/>
      <c r="R80" s="489"/>
      <c r="S80" s="489"/>
      <c r="T80" s="489"/>
      <c r="U80" s="489"/>
      <c r="V80" s="489"/>
      <c r="W80" s="489"/>
      <c r="X80" s="489"/>
      <c r="Y80" s="489"/>
      <c r="Z80" s="489"/>
      <c r="AA80" s="489"/>
      <c r="AB80" s="489"/>
      <c r="AC80" s="489"/>
      <c r="AD80" s="487" t="s">
        <v>1361</v>
      </c>
      <c r="AE80" s="489"/>
      <c r="AF80" s="489"/>
      <c r="AG80" s="489"/>
      <c r="AH80" s="489"/>
      <c r="AI80" s="489"/>
      <c r="AJ80" s="489"/>
      <c r="AK80" s="489"/>
      <c r="AL80" s="489"/>
      <c r="AM80" s="489"/>
      <c r="AN80" s="489"/>
      <c r="AO80" s="489"/>
      <c r="AP80" s="489"/>
      <c r="AQ80" s="489"/>
      <c r="AR80" s="489"/>
    </row>
    <row r="81" spans="1:44">
      <c r="A81" s="489"/>
      <c r="B81" s="489"/>
      <c r="C81" s="489"/>
      <c r="D81" s="487" t="s">
        <v>1362</v>
      </c>
      <c r="E81" s="489"/>
      <c r="F81" s="489"/>
      <c r="G81" s="489"/>
      <c r="H81" s="489"/>
      <c r="I81" s="489"/>
      <c r="J81" s="489"/>
      <c r="K81" s="489"/>
      <c r="L81" s="489"/>
      <c r="M81" s="489"/>
      <c r="N81" s="489"/>
      <c r="O81" s="489"/>
      <c r="P81" s="489"/>
      <c r="Q81" s="489"/>
      <c r="R81" s="489"/>
      <c r="S81" s="489"/>
      <c r="T81" s="489"/>
      <c r="U81" s="489"/>
      <c r="V81" s="489"/>
      <c r="W81" s="489"/>
      <c r="X81" s="489"/>
      <c r="Y81" s="489"/>
      <c r="Z81" s="489"/>
      <c r="AA81" s="489"/>
      <c r="AB81" s="489"/>
      <c r="AC81" s="489"/>
      <c r="AD81" s="487" t="s">
        <v>1363</v>
      </c>
      <c r="AE81" s="489"/>
      <c r="AF81" s="489"/>
      <c r="AG81" s="489"/>
      <c r="AH81" s="489"/>
      <c r="AI81" s="489"/>
      <c r="AJ81" s="489"/>
      <c r="AK81" s="489"/>
      <c r="AL81" s="489"/>
      <c r="AM81" s="489"/>
      <c r="AN81" s="489"/>
      <c r="AO81" s="489"/>
      <c r="AP81" s="489"/>
      <c r="AQ81" s="489"/>
      <c r="AR81" s="489"/>
    </row>
    <row r="82" spans="1:44">
      <c r="A82" s="489"/>
      <c r="B82" s="489"/>
      <c r="C82" s="489"/>
      <c r="D82" s="487" t="s">
        <v>1364</v>
      </c>
      <c r="E82" s="489"/>
      <c r="F82" s="489"/>
      <c r="G82" s="489"/>
      <c r="H82" s="489"/>
      <c r="I82" s="489"/>
      <c r="J82" s="489"/>
      <c r="K82" s="489"/>
      <c r="L82" s="489"/>
      <c r="M82" s="489"/>
      <c r="N82" s="489"/>
      <c r="O82" s="489"/>
      <c r="P82" s="489"/>
      <c r="Q82" s="489"/>
      <c r="R82" s="489"/>
      <c r="S82" s="489"/>
      <c r="T82" s="489"/>
      <c r="U82" s="489"/>
      <c r="V82" s="489"/>
      <c r="W82" s="489"/>
      <c r="X82" s="489"/>
      <c r="Y82" s="489"/>
      <c r="Z82" s="489"/>
      <c r="AA82" s="489"/>
      <c r="AB82" s="489"/>
      <c r="AC82" s="489"/>
      <c r="AD82" s="487" t="s">
        <v>1365</v>
      </c>
      <c r="AE82" s="489"/>
      <c r="AF82" s="489"/>
      <c r="AG82" s="489"/>
      <c r="AH82" s="489"/>
      <c r="AI82" s="489"/>
      <c r="AJ82" s="489"/>
      <c r="AK82" s="489"/>
      <c r="AL82" s="489"/>
      <c r="AM82" s="489"/>
      <c r="AN82" s="489"/>
      <c r="AO82" s="489"/>
      <c r="AP82" s="489"/>
      <c r="AQ82" s="489"/>
      <c r="AR82" s="489"/>
    </row>
    <row r="83" spans="1:44">
      <c r="A83" s="489"/>
      <c r="B83" s="489"/>
      <c r="C83" s="489"/>
      <c r="D83" s="487" t="s">
        <v>1366</v>
      </c>
      <c r="E83" s="489"/>
      <c r="F83" s="489"/>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87" t="s">
        <v>1367</v>
      </c>
      <c r="AE83" s="489"/>
      <c r="AF83" s="489"/>
      <c r="AG83" s="489"/>
      <c r="AH83" s="489"/>
      <c r="AI83" s="489"/>
      <c r="AJ83" s="489"/>
      <c r="AK83" s="489"/>
      <c r="AL83" s="489"/>
      <c r="AM83" s="489"/>
      <c r="AN83" s="489"/>
      <c r="AO83" s="489"/>
      <c r="AP83" s="489"/>
      <c r="AQ83" s="489"/>
      <c r="AR83" s="489"/>
    </row>
    <row r="84" spans="1:44">
      <c r="A84" s="489"/>
      <c r="B84" s="489"/>
      <c r="C84" s="489"/>
      <c r="D84" s="487" t="s">
        <v>1368</v>
      </c>
      <c r="E84" s="489"/>
      <c r="F84" s="489"/>
      <c r="G84" s="489"/>
      <c r="H84" s="489"/>
      <c r="I84" s="489"/>
      <c r="J84" s="489"/>
      <c r="K84" s="489"/>
      <c r="L84" s="489"/>
      <c r="M84" s="489"/>
      <c r="N84" s="489"/>
      <c r="O84" s="489"/>
      <c r="P84" s="489"/>
      <c r="Q84" s="489"/>
      <c r="R84" s="489"/>
      <c r="S84" s="489"/>
      <c r="T84" s="489"/>
      <c r="U84" s="489"/>
      <c r="V84" s="489"/>
      <c r="W84" s="489"/>
      <c r="X84" s="489"/>
      <c r="Y84" s="489"/>
      <c r="Z84" s="489"/>
      <c r="AA84" s="489"/>
      <c r="AB84" s="489"/>
      <c r="AC84" s="489"/>
      <c r="AD84" s="487" t="s">
        <v>1369</v>
      </c>
      <c r="AE84" s="489"/>
      <c r="AF84" s="489"/>
      <c r="AG84" s="489"/>
      <c r="AH84" s="489"/>
      <c r="AI84" s="489"/>
      <c r="AJ84" s="489"/>
      <c r="AK84" s="489"/>
      <c r="AL84" s="489"/>
      <c r="AM84" s="489"/>
      <c r="AN84" s="489"/>
      <c r="AO84" s="489"/>
      <c r="AP84" s="489"/>
      <c r="AQ84" s="489"/>
      <c r="AR84" s="489"/>
    </row>
    <row r="85" spans="1:44">
      <c r="A85" s="489"/>
      <c r="B85" s="489"/>
      <c r="C85" s="489"/>
      <c r="D85" s="487" t="s">
        <v>1370</v>
      </c>
      <c r="E85" s="489"/>
      <c r="F85" s="489"/>
      <c r="G85" s="489"/>
      <c r="H85" s="489"/>
      <c r="I85" s="489"/>
      <c r="J85" s="489"/>
      <c r="K85" s="489"/>
      <c r="L85" s="489"/>
      <c r="M85" s="489"/>
      <c r="N85" s="489"/>
      <c r="O85" s="489"/>
      <c r="P85" s="489"/>
      <c r="Q85" s="489"/>
      <c r="R85" s="489"/>
      <c r="S85" s="489"/>
      <c r="T85" s="489"/>
      <c r="U85" s="489"/>
      <c r="V85" s="489"/>
      <c r="W85" s="489"/>
      <c r="X85" s="489"/>
      <c r="Y85" s="489"/>
      <c r="Z85" s="489"/>
      <c r="AA85" s="489"/>
      <c r="AB85" s="489"/>
      <c r="AC85" s="489"/>
      <c r="AD85" s="487" t="s">
        <v>633</v>
      </c>
      <c r="AE85" s="489"/>
      <c r="AF85" s="489"/>
      <c r="AG85" s="489"/>
      <c r="AH85" s="489"/>
      <c r="AI85" s="489"/>
      <c r="AJ85" s="489"/>
      <c r="AK85" s="489"/>
      <c r="AL85" s="489"/>
      <c r="AM85" s="489"/>
      <c r="AN85" s="489"/>
      <c r="AO85" s="489"/>
      <c r="AP85" s="489"/>
      <c r="AQ85" s="489"/>
      <c r="AR85" s="489"/>
    </row>
    <row r="86" spans="1:44">
      <c r="A86" s="489"/>
      <c r="B86" s="489"/>
      <c r="C86" s="489"/>
      <c r="D86" s="487" t="s">
        <v>1371</v>
      </c>
      <c r="E86" s="489"/>
      <c r="F86" s="489"/>
      <c r="G86" s="489"/>
      <c r="H86" s="489"/>
      <c r="I86" s="489"/>
      <c r="J86" s="489"/>
      <c r="K86" s="489"/>
      <c r="L86" s="489"/>
      <c r="M86" s="489"/>
      <c r="N86" s="489"/>
      <c r="O86" s="489"/>
      <c r="P86" s="489"/>
      <c r="Q86" s="489"/>
      <c r="R86" s="489"/>
      <c r="S86" s="489"/>
      <c r="T86" s="489"/>
      <c r="U86" s="489"/>
      <c r="V86" s="489"/>
      <c r="W86" s="489"/>
      <c r="X86" s="489"/>
      <c r="Y86" s="489"/>
      <c r="Z86" s="489"/>
      <c r="AA86" s="489"/>
      <c r="AB86" s="489"/>
      <c r="AC86" s="489"/>
      <c r="AD86" s="487" t="s">
        <v>634</v>
      </c>
      <c r="AE86" s="489"/>
      <c r="AF86" s="489"/>
      <c r="AG86" s="489"/>
      <c r="AH86" s="489"/>
      <c r="AI86" s="489"/>
      <c r="AJ86" s="489"/>
      <c r="AK86" s="489"/>
      <c r="AL86" s="489"/>
      <c r="AM86" s="489"/>
      <c r="AN86" s="489"/>
      <c r="AO86" s="489"/>
      <c r="AP86" s="489"/>
      <c r="AQ86" s="489"/>
      <c r="AR86" s="489"/>
    </row>
    <row r="87" spans="1:44">
      <c r="A87" s="489"/>
      <c r="B87" s="489"/>
      <c r="C87" s="489"/>
      <c r="D87" s="487" t="s">
        <v>1372</v>
      </c>
      <c r="E87" s="489"/>
      <c r="F87" s="489"/>
      <c r="G87" s="489"/>
      <c r="H87" s="489"/>
      <c r="I87" s="489"/>
      <c r="J87" s="489"/>
      <c r="K87" s="489"/>
      <c r="L87" s="489"/>
      <c r="M87" s="489"/>
      <c r="N87" s="489"/>
      <c r="O87" s="489"/>
      <c r="P87" s="489"/>
      <c r="Q87" s="489"/>
      <c r="R87" s="489"/>
      <c r="S87" s="489"/>
      <c r="T87" s="489"/>
      <c r="U87" s="489"/>
      <c r="V87" s="489"/>
      <c r="W87" s="489"/>
      <c r="X87" s="489"/>
      <c r="Y87" s="489"/>
      <c r="Z87" s="489"/>
      <c r="AA87" s="489"/>
      <c r="AB87" s="489"/>
      <c r="AC87" s="489"/>
      <c r="AD87" s="487" t="s">
        <v>635</v>
      </c>
      <c r="AE87" s="489"/>
      <c r="AF87" s="489"/>
      <c r="AG87" s="489"/>
      <c r="AH87" s="489"/>
      <c r="AI87" s="489"/>
      <c r="AJ87" s="489"/>
      <c r="AK87" s="489"/>
      <c r="AL87" s="489"/>
      <c r="AM87" s="489"/>
      <c r="AN87" s="489"/>
      <c r="AO87" s="489"/>
      <c r="AP87" s="489"/>
      <c r="AQ87" s="489"/>
      <c r="AR87" s="489"/>
    </row>
    <row r="88" spans="1:44">
      <c r="A88" s="489"/>
      <c r="B88" s="489"/>
      <c r="C88" s="489"/>
      <c r="D88" s="487" t="s">
        <v>1373</v>
      </c>
      <c r="E88" s="489"/>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7" t="s">
        <v>1374</v>
      </c>
      <c r="AE88" s="489"/>
      <c r="AF88" s="489"/>
      <c r="AG88" s="489"/>
      <c r="AH88" s="489"/>
      <c r="AI88" s="489"/>
      <c r="AJ88" s="489"/>
      <c r="AK88" s="489"/>
      <c r="AL88" s="489"/>
      <c r="AM88" s="489"/>
      <c r="AN88" s="489"/>
      <c r="AO88" s="489"/>
      <c r="AP88" s="489"/>
      <c r="AQ88" s="489"/>
      <c r="AR88" s="489"/>
    </row>
    <row r="89" spans="1:44">
      <c r="A89" s="489"/>
      <c r="B89" s="489"/>
      <c r="C89" s="489"/>
      <c r="D89" s="487" t="s">
        <v>1375</v>
      </c>
      <c r="E89" s="489"/>
      <c r="F89" s="489"/>
      <c r="G89" s="489"/>
      <c r="H89" s="489"/>
      <c r="I89" s="489"/>
      <c r="J89" s="489"/>
      <c r="K89" s="489"/>
      <c r="L89" s="489"/>
      <c r="M89" s="489"/>
      <c r="N89" s="489"/>
      <c r="O89" s="489"/>
      <c r="P89" s="489"/>
      <c r="Q89" s="489"/>
      <c r="R89" s="489"/>
      <c r="S89" s="489"/>
      <c r="T89" s="489"/>
      <c r="U89" s="489"/>
      <c r="V89" s="489"/>
      <c r="W89" s="489"/>
      <c r="X89" s="489"/>
      <c r="Y89" s="489"/>
      <c r="Z89" s="489"/>
      <c r="AA89" s="489"/>
      <c r="AB89" s="489"/>
      <c r="AC89" s="489"/>
      <c r="AD89" s="487" t="s">
        <v>1376</v>
      </c>
      <c r="AE89" s="489"/>
      <c r="AF89" s="489"/>
      <c r="AG89" s="489"/>
      <c r="AH89" s="489"/>
      <c r="AI89" s="489"/>
      <c r="AJ89" s="489"/>
      <c r="AK89" s="489"/>
      <c r="AL89" s="489"/>
      <c r="AM89" s="489"/>
      <c r="AN89" s="489"/>
      <c r="AO89" s="489"/>
      <c r="AP89" s="489"/>
      <c r="AQ89" s="489"/>
      <c r="AR89" s="489"/>
    </row>
    <row r="90" spans="1:44">
      <c r="A90" s="489"/>
      <c r="B90" s="489"/>
      <c r="C90" s="489"/>
      <c r="D90" s="487" t="s">
        <v>1377</v>
      </c>
      <c r="E90" s="489"/>
      <c r="F90" s="489"/>
      <c r="G90" s="489"/>
      <c r="H90" s="489"/>
      <c r="I90" s="489"/>
      <c r="J90" s="489"/>
      <c r="K90" s="489"/>
      <c r="L90" s="489"/>
      <c r="M90" s="489"/>
      <c r="N90" s="489"/>
      <c r="O90" s="489"/>
      <c r="P90" s="489"/>
      <c r="Q90" s="489"/>
      <c r="R90" s="489"/>
      <c r="S90" s="489"/>
      <c r="T90" s="489"/>
      <c r="U90" s="489"/>
      <c r="V90" s="489"/>
      <c r="W90" s="489"/>
      <c r="X90" s="489"/>
      <c r="Y90" s="489"/>
      <c r="Z90" s="489"/>
      <c r="AA90" s="489"/>
      <c r="AB90" s="489"/>
      <c r="AC90" s="489"/>
      <c r="AD90" s="487" t="s">
        <v>1378</v>
      </c>
      <c r="AE90" s="489"/>
      <c r="AF90" s="489"/>
      <c r="AG90" s="489"/>
      <c r="AH90" s="489"/>
      <c r="AI90" s="489"/>
      <c r="AJ90" s="489"/>
      <c r="AK90" s="489"/>
      <c r="AL90" s="489"/>
      <c r="AM90" s="489"/>
      <c r="AN90" s="489"/>
      <c r="AO90" s="489"/>
      <c r="AP90" s="489"/>
      <c r="AQ90" s="489"/>
      <c r="AR90" s="489"/>
    </row>
    <row r="91" spans="1:44">
      <c r="A91" s="489"/>
      <c r="B91" s="489"/>
      <c r="C91" s="489"/>
      <c r="D91" s="489"/>
      <c r="E91" s="489"/>
      <c r="F91" s="489"/>
      <c r="G91" s="489"/>
      <c r="H91" s="489"/>
      <c r="I91" s="489"/>
      <c r="J91" s="489"/>
      <c r="K91" s="489"/>
      <c r="L91" s="489"/>
      <c r="M91" s="489"/>
      <c r="N91" s="489"/>
      <c r="O91" s="489"/>
      <c r="P91" s="489"/>
      <c r="Q91" s="489"/>
      <c r="R91" s="489"/>
      <c r="S91" s="489"/>
      <c r="T91" s="489"/>
      <c r="U91" s="489"/>
      <c r="V91" s="489"/>
      <c r="W91" s="489"/>
      <c r="X91" s="489"/>
      <c r="Y91" s="489"/>
      <c r="Z91" s="489"/>
      <c r="AA91" s="489"/>
      <c r="AB91" s="489"/>
      <c r="AC91" s="489"/>
      <c r="AD91" s="487" t="s">
        <v>1379</v>
      </c>
      <c r="AE91" s="489"/>
      <c r="AF91" s="489"/>
      <c r="AG91" s="489"/>
      <c r="AH91" s="489"/>
      <c r="AI91" s="489"/>
      <c r="AJ91" s="489"/>
      <c r="AK91" s="489"/>
      <c r="AL91" s="489"/>
      <c r="AM91" s="489"/>
      <c r="AN91" s="489"/>
      <c r="AO91" s="489"/>
      <c r="AP91" s="489"/>
      <c r="AQ91" s="489"/>
      <c r="AR91" s="489"/>
    </row>
    <row r="92" spans="1:44">
      <c r="A92" s="489"/>
      <c r="B92" s="489"/>
      <c r="C92" s="489"/>
      <c r="D92" s="489"/>
      <c r="E92" s="489"/>
      <c r="F92" s="489"/>
      <c r="G92" s="489"/>
      <c r="H92" s="489"/>
      <c r="I92" s="489"/>
      <c r="J92" s="489"/>
      <c r="K92" s="489"/>
      <c r="L92" s="489"/>
      <c r="M92" s="489"/>
      <c r="N92" s="489"/>
      <c r="O92" s="489"/>
      <c r="P92" s="489"/>
      <c r="Q92" s="489"/>
      <c r="R92" s="489"/>
      <c r="S92" s="489"/>
      <c r="T92" s="489"/>
      <c r="U92" s="489"/>
      <c r="V92" s="489"/>
      <c r="W92" s="489"/>
      <c r="X92" s="489"/>
      <c r="Y92" s="489"/>
      <c r="Z92" s="489"/>
      <c r="AA92" s="489"/>
      <c r="AB92" s="489"/>
      <c r="AC92" s="489"/>
      <c r="AD92" s="487" t="s">
        <v>1380</v>
      </c>
      <c r="AE92" s="489"/>
      <c r="AF92" s="489"/>
      <c r="AG92" s="489"/>
      <c r="AH92" s="489"/>
      <c r="AI92" s="489"/>
      <c r="AJ92" s="489"/>
      <c r="AK92" s="489"/>
      <c r="AL92" s="489"/>
      <c r="AM92" s="489"/>
      <c r="AN92" s="489"/>
      <c r="AO92" s="489"/>
      <c r="AP92" s="489"/>
      <c r="AQ92" s="489"/>
      <c r="AR92" s="489"/>
    </row>
    <row r="93" spans="1:44">
      <c r="A93" s="489"/>
      <c r="B93" s="489"/>
      <c r="C93" s="489"/>
      <c r="D93" s="489"/>
      <c r="E93" s="489"/>
      <c r="F93" s="489"/>
      <c r="G93" s="489"/>
      <c r="H93" s="489"/>
      <c r="I93" s="489"/>
      <c r="J93" s="489"/>
      <c r="K93" s="489"/>
      <c r="L93" s="489"/>
      <c r="M93" s="489"/>
      <c r="N93" s="489"/>
      <c r="O93" s="489"/>
      <c r="P93" s="489"/>
      <c r="Q93" s="489"/>
      <c r="R93" s="489"/>
      <c r="S93" s="489"/>
      <c r="T93" s="489"/>
      <c r="U93" s="489"/>
      <c r="V93" s="489"/>
      <c r="W93" s="489"/>
      <c r="X93" s="489"/>
      <c r="Y93" s="489"/>
      <c r="Z93" s="489"/>
      <c r="AA93" s="489"/>
      <c r="AB93" s="489"/>
      <c r="AC93" s="489"/>
      <c r="AD93" s="487" t="s">
        <v>1381</v>
      </c>
      <c r="AE93" s="489"/>
      <c r="AF93" s="489"/>
      <c r="AG93" s="489"/>
      <c r="AH93" s="489"/>
      <c r="AI93" s="489"/>
      <c r="AJ93" s="489"/>
      <c r="AK93" s="489"/>
      <c r="AL93" s="489"/>
      <c r="AM93" s="489"/>
      <c r="AN93" s="489"/>
      <c r="AO93" s="489"/>
      <c r="AP93" s="489"/>
      <c r="AQ93" s="489"/>
      <c r="AR93" s="489"/>
    </row>
    <row r="94" spans="1:44">
      <c r="A94" s="489"/>
      <c r="B94" s="489"/>
      <c r="C94" s="489"/>
      <c r="D94" s="489"/>
      <c r="E94" s="489"/>
      <c r="F94" s="489"/>
      <c r="G94" s="489"/>
      <c r="H94" s="489"/>
      <c r="I94" s="489"/>
      <c r="J94" s="489"/>
      <c r="K94" s="489"/>
      <c r="L94" s="489"/>
      <c r="M94" s="489"/>
      <c r="N94" s="489"/>
      <c r="O94" s="489"/>
      <c r="P94" s="489"/>
      <c r="Q94" s="489"/>
      <c r="R94" s="489"/>
      <c r="S94" s="489"/>
      <c r="T94" s="489"/>
      <c r="U94" s="489"/>
      <c r="V94" s="489"/>
      <c r="W94" s="489"/>
      <c r="X94" s="489"/>
      <c r="Y94" s="489"/>
      <c r="Z94" s="489"/>
      <c r="AA94" s="489"/>
      <c r="AB94" s="489"/>
      <c r="AC94" s="489"/>
      <c r="AD94" s="487" t="s">
        <v>1382</v>
      </c>
      <c r="AE94" s="489"/>
      <c r="AF94" s="489"/>
      <c r="AG94" s="489"/>
      <c r="AH94" s="489"/>
      <c r="AI94" s="489"/>
      <c r="AJ94" s="489"/>
      <c r="AK94" s="489"/>
      <c r="AL94" s="489"/>
      <c r="AM94" s="489"/>
      <c r="AN94" s="489"/>
      <c r="AO94" s="489"/>
      <c r="AP94" s="489"/>
      <c r="AQ94" s="489"/>
      <c r="AR94" s="489"/>
    </row>
    <row r="95" spans="1:44">
      <c r="A95" s="489"/>
      <c r="B95" s="489"/>
      <c r="C95" s="489"/>
      <c r="D95" s="489"/>
      <c r="E95" s="489"/>
      <c r="F95" s="489"/>
      <c r="G95" s="489"/>
      <c r="H95" s="489"/>
      <c r="I95" s="489"/>
      <c r="J95" s="489"/>
      <c r="K95" s="489"/>
      <c r="L95" s="489"/>
      <c r="M95" s="489"/>
      <c r="N95" s="489"/>
      <c r="O95" s="489"/>
      <c r="P95" s="489"/>
      <c r="Q95" s="489"/>
      <c r="R95" s="489"/>
      <c r="S95" s="489"/>
      <c r="T95" s="489"/>
      <c r="U95" s="489"/>
      <c r="V95" s="489"/>
      <c r="W95" s="489"/>
      <c r="X95" s="489"/>
      <c r="Y95" s="489"/>
      <c r="Z95" s="489"/>
      <c r="AA95" s="489"/>
      <c r="AB95" s="489"/>
      <c r="AC95" s="489"/>
      <c r="AD95" s="487" t="s">
        <v>1383</v>
      </c>
      <c r="AE95" s="489"/>
      <c r="AF95" s="489"/>
      <c r="AG95" s="489"/>
      <c r="AH95" s="489"/>
      <c r="AI95" s="489"/>
      <c r="AJ95" s="489"/>
      <c r="AK95" s="489"/>
      <c r="AL95" s="489"/>
      <c r="AM95" s="489"/>
      <c r="AN95" s="489"/>
      <c r="AO95" s="489"/>
      <c r="AP95" s="489"/>
      <c r="AQ95" s="489"/>
      <c r="AR95" s="489"/>
    </row>
    <row r="96" spans="1:44">
      <c r="A96" s="489"/>
      <c r="B96" s="489"/>
      <c r="C96" s="489"/>
      <c r="D96" s="489"/>
      <c r="E96" s="489"/>
      <c r="F96" s="489"/>
      <c r="G96" s="489"/>
      <c r="H96" s="489"/>
      <c r="I96" s="489"/>
      <c r="J96" s="489"/>
      <c r="K96" s="489"/>
      <c r="L96" s="489"/>
      <c r="M96" s="489"/>
      <c r="N96" s="489"/>
      <c r="O96" s="489"/>
      <c r="P96" s="489"/>
      <c r="Q96" s="489"/>
      <c r="R96" s="489"/>
      <c r="S96" s="489"/>
      <c r="T96" s="489"/>
      <c r="U96" s="489"/>
      <c r="V96" s="489"/>
      <c r="W96" s="489"/>
      <c r="X96" s="489"/>
      <c r="Y96" s="489"/>
      <c r="Z96" s="489"/>
      <c r="AA96" s="489"/>
      <c r="AB96" s="489"/>
      <c r="AC96" s="489"/>
      <c r="AD96" s="487" t="s">
        <v>1384</v>
      </c>
      <c r="AE96" s="489"/>
      <c r="AF96" s="489"/>
      <c r="AG96" s="489"/>
      <c r="AH96" s="489"/>
      <c r="AI96" s="489"/>
      <c r="AJ96" s="489"/>
      <c r="AK96" s="489"/>
      <c r="AL96" s="489"/>
      <c r="AM96" s="489"/>
      <c r="AN96" s="489"/>
      <c r="AO96" s="489"/>
      <c r="AP96" s="489"/>
      <c r="AQ96" s="489"/>
      <c r="AR96" s="489"/>
    </row>
    <row r="97" spans="1:44">
      <c r="A97" s="489"/>
      <c r="B97" s="489"/>
      <c r="C97" s="489"/>
      <c r="D97" s="489"/>
      <c r="E97" s="489"/>
      <c r="F97" s="489"/>
      <c r="G97" s="489"/>
      <c r="H97" s="489"/>
      <c r="I97" s="489"/>
      <c r="J97" s="489"/>
      <c r="K97" s="489"/>
      <c r="L97" s="489"/>
      <c r="M97" s="489"/>
      <c r="N97" s="489"/>
      <c r="O97" s="489"/>
      <c r="P97" s="489"/>
      <c r="Q97" s="489"/>
      <c r="R97" s="489"/>
      <c r="S97" s="489"/>
      <c r="T97" s="489"/>
      <c r="U97" s="489"/>
      <c r="V97" s="489"/>
      <c r="W97" s="489"/>
      <c r="X97" s="489"/>
      <c r="Y97" s="489"/>
      <c r="Z97" s="489"/>
      <c r="AA97" s="489"/>
      <c r="AB97" s="489"/>
      <c r="AC97" s="489"/>
      <c r="AD97" s="487" t="s">
        <v>1385</v>
      </c>
      <c r="AE97" s="489"/>
      <c r="AF97" s="489"/>
      <c r="AG97" s="489"/>
      <c r="AH97" s="489"/>
      <c r="AI97" s="489"/>
      <c r="AJ97" s="489"/>
      <c r="AK97" s="489"/>
      <c r="AL97" s="489"/>
      <c r="AM97" s="489"/>
      <c r="AN97" s="489"/>
      <c r="AO97" s="489"/>
      <c r="AP97" s="489"/>
      <c r="AQ97" s="489"/>
      <c r="AR97" s="489"/>
    </row>
    <row r="98" spans="1:44">
      <c r="A98" s="489"/>
      <c r="B98" s="489"/>
      <c r="C98" s="489"/>
      <c r="D98" s="489"/>
      <c r="E98" s="489"/>
      <c r="F98" s="489"/>
      <c r="G98" s="489"/>
      <c r="H98" s="489"/>
      <c r="I98" s="489"/>
      <c r="J98" s="489"/>
      <c r="K98" s="489"/>
      <c r="L98" s="489"/>
      <c r="M98" s="489"/>
      <c r="N98" s="489"/>
      <c r="O98" s="489"/>
      <c r="P98" s="489"/>
      <c r="Q98" s="489"/>
      <c r="R98" s="489"/>
      <c r="S98" s="489"/>
      <c r="T98" s="489"/>
      <c r="U98" s="489"/>
      <c r="V98" s="489"/>
      <c r="W98" s="489"/>
      <c r="X98" s="489"/>
      <c r="Y98" s="489"/>
      <c r="Z98" s="489"/>
      <c r="AA98" s="489"/>
      <c r="AB98" s="489"/>
      <c r="AC98" s="489"/>
      <c r="AD98" s="487" t="s">
        <v>1386</v>
      </c>
      <c r="AE98" s="489"/>
      <c r="AF98" s="489"/>
      <c r="AG98" s="489"/>
      <c r="AH98" s="489"/>
      <c r="AI98" s="489"/>
      <c r="AJ98" s="489"/>
      <c r="AK98" s="489"/>
      <c r="AL98" s="489"/>
      <c r="AM98" s="489"/>
      <c r="AN98" s="489"/>
      <c r="AO98" s="489"/>
      <c r="AP98" s="489"/>
      <c r="AQ98" s="489"/>
      <c r="AR98" s="489"/>
    </row>
    <row r="99" spans="1:44">
      <c r="A99" s="489"/>
      <c r="B99" s="489"/>
      <c r="C99" s="489"/>
      <c r="D99" s="489"/>
      <c r="E99" s="489"/>
      <c r="F99" s="489"/>
      <c r="G99" s="489"/>
      <c r="H99" s="489"/>
      <c r="I99" s="489"/>
      <c r="J99" s="489"/>
      <c r="K99" s="489"/>
      <c r="L99" s="489"/>
      <c r="M99" s="489"/>
      <c r="N99" s="489"/>
      <c r="O99" s="489"/>
      <c r="P99" s="489"/>
      <c r="Q99" s="489"/>
      <c r="R99" s="489"/>
      <c r="S99" s="489"/>
      <c r="T99" s="489"/>
      <c r="U99" s="489"/>
      <c r="V99" s="489"/>
      <c r="W99" s="489"/>
      <c r="X99" s="489"/>
      <c r="Y99" s="489"/>
      <c r="Z99" s="489"/>
      <c r="AA99" s="489"/>
      <c r="AB99" s="489"/>
      <c r="AC99" s="489"/>
      <c r="AD99" s="487" t="s">
        <v>1387</v>
      </c>
      <c r="AE99" s="489"/>
      <c r="AF99" s="489"/>
      <c r="AG99" s="489"/>
      <c r="AH99" s="489"/>
      <c r="AI99" s="489"/>
      <c r="AJ99" s="489"/>
      <c r="AK99" s="489"/>
      <c r="AL99" s="489"/>
      <c r="AM99" s="489"/>
      <c r="AN99" s="489"/>
      <c r="AO99" s="489"/>
      <c r="AP99" s="489"/>
      <c r="AQ99" s="489"/>
      <c r="AR99" s="489"/>
    </row>
    <row r="100" spans="1:44">
      <c r="A100" s="489"/>
      <c r="B100" s="489"/>
      <c r="C100" s="489"/>
      <c r="D100" s="489"/>
      <c r="E100" s="489"/>
      <c r="F100" s="489"/>
      <c r="G100" s="489"/>
      <c r="H100" s="489"/>
      <c r="I100" s="489"/>
      <c r="J100" s="489"/>
      <c r="K100" s="489"/>
      <c r="L100" s="489"/>
      <c r="M100" s="489"/>
      <c r="N100" s="489"/>
      <c r="O100" s="489"/>
      <c r="P100" s="489"/>
      <c r="Q100" s="489"/>
      <c r="R100" s="489"/>
      <c r="S100" s="489"/>
      <c r="T100" s="489"/>
      <c r="U100" s="489"/>
      <c r="V100" s="489"/>
      <c r="W100" s="489"/>
      <c r="X100" s="489"/>
      <c r="Y100" s="489"/>
      <c r="Z100" s="489"/>
      <c r="AA100" s="489"/>
      <c r="AB100" s="489"/>
      <c r="AC100" s="489"/>
      <c r="AD100" s="487" t="s">
        <v>1388</v>
      </c>
      <c r="AE100" s="489"/>
      <c r="AF100" s="489"/>
      <c r="AG100" s="489"/>
      <c r="AH100" s="489"/>
      <c r="AI100" s="489"/>
      <c r="AJ100" s="489"/>
      <c r="AK100" s="489"/>
      <c r="AL100" s="489"/>
      <c r="AM100" s="489"/>
      <c r="AN100" s="489"/>
      <c r="AO100" s="489"/>
      <c r="AP100" s="489"/>
      <c r="AQ100" s="489"/>
      <c r="AR100" s="489"/>
    </row>
    <row r="101" spans="1:44">
      <c r="G101" s="489"/>
      <c r="N101" s="489"/>
      <c r="P101" s="489"/>
      <c r="S101" s="489"/>
      <c r="V101" s="489"/>
      <c r="AH101" s="489"/>
      <c r="AK101" s="489"/>
      <c r="AO101" s="489"/>
      <c r="AP101" s="489"/>
      <c r="AQ101" s="489"/>
    </row>
    <row r="102" spans="1:44">
      <c r="G102" s="489"/>
      <c r="S102" s="489"/>
      <c r="AP102" s="489"/>
    </row>
    <row r="103" spans="1:44">
      <c r="G103" s="489"/>
    </row>
    <row r="104" spans="1:44">
      <c r="G104" s="489"/>
    </row>
  </sheetData>
  <autoFilter ref="AX1:AY45" xr:uid="{00000000-0009-0000-0000-000006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50</vt:i4>
      </vt:variant>
    </vt:vector>
  </HeadingPairs>
  <TitlesOfParts>
    <vt:vector size="57" baseType="lpstr">
      <vt:lpstr>INGRESO DE DATOS</vt:lpstr>
      <vt:lpstr>COTIZACION ASSA</vt:lpstr>
      <vt:lpstr>COTIZACION CLIENTE</vt:lpstr>
      <vt:lpstr>INFO CLIENTE</vt:lpstr>
      <vt:lpstr>SOLICITUD INDIVIDUAL</vt:lpstr>
      <vt:lpstr>SOLICITUD COLECTIVA</vt:lpstr>
      <vt:lpstr>MARCAS Y MODELOS</vt:lpstr>
      <vt:lpstr>ACURA</vt:lpstr>
      <vt:lpstr>ALFA−ROMEO</vt:lpstr>
      <vt:lpstr>'COTIZACION ASSA'!Área_de_impresión</vt:lpstr>
      <vt:lpstr>'COTIZACION CLIENTE'!Área_de_impresión</vt:lpstr>
      <vt:lpstr>'INFO CLIENTE'!Área_de_impresión</vt:lpstr>
      <vt:lpstr>'INGRESO DE DATOS'!Área_de_impresión</vt:lpstr>
      <vt:lpstr>'SOLICITUD COLECTIVA'!Área_de_impresión</vt:lpstr>
      <vt:lpstr>'SOLICITUD INDIVIDUAL'!Área_de_impresión</vt:lpstr>
      <vt:lpstr>AUDI</vt:lpstr>
      <vt:lpstr>B.M.W.</vt:lpstr>
      <vt:lpstr>BYD</vt:lpstr>
      <vt:lpstr>CHANGAN</vt:lpstr>
      <vt:lpstr>CHEVROLET</vt:lpstr>
      <vt:lpstr>CHRYSLER</vt:lpstr>
      <vt:lpstr>CITROEN</vt:lpstr>
      <vt:lpstr>DAEWOO</vt:lpstr>
      <vt:lpstr>DAIHATSU</vt:lpstr>
      <vt:lpstr>DODGE</vt:lpstr>
      <vt:lpstr>FIAT</vt:lpstr>
      <vt:lpstr>FORD</vt:lpstr>
      <vt:lpstr>FREIGHTLINER</vt:lpstr>
      <vt:lpstr>GEELY</vt:lpstr>
      <vt:lpstr>GREAT−WALL</vt:lpstr>
      <vt:lpstr>HONDA</vt:lpstr>
      <vt:lpstr>HYUNDAI</vt:lpstr>
      <vt:lpstr>INTERNATIONAL</vt:lpstr>
      <vt:lpstr>ISUZU</vt:lpstr>
      <vt:lpstr>JAC</vt:lpstr>
      <vt:lpstr>JAGUAR</vt:lpstr>
      <vt:lpstr>JEEP</vt:lpstr>
      <vt:lpstr>KENWORTH</vt:lpstr>
      <vt:lpstr>KIA</vt:lpstr>
      <vt:lpstr>LAND−ROVER</vt:lpstr>
      <vt:lpstr>LEXUS</vt:lpstr>
      <vt:lpstr>MAZDA</vt:lpstr>
      <vt:lpstr>MERCEDES−BENZ</vt:lpstr>
      <vt:lpstr>MG</vt:lpstr>
      <vt:lpstr>MINI</vt:lpstr>
      <vt:lpstr>MITSUBISHI</vt:lpstr>
      <vt:lpstr>NISSAN</vt:lpstr>
      <vt:lpstr>PEUGEOT</vt:lpstr>
      <vt:lpstr>PORSCHE</vt:lpstr>
      <vt:lpstr>RENAULT</vt:lpstr>
      <vt:lpstr>SKODA</vt:lpstr>
      <vt:lpstr>SSANGYONG</vt:lpstr>
      <vt:lpstr>SUBARU</vt:lpstr>
      <vt:lpstr>SUZUKI</vt:lpstr>
      <vt:lpstr>TOYOTA</vt:lpstr>
      <vt:lpstr>VOLKSWAGEN</vt:lpstr>
      <vt:lpstr>VOLVO</vt:lpstr>
    </vt:vector>
  </TitlesOfParts>
  <Company>USUARIO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ASSA Cia. de Seguros, S. A.</dc:creator>
  <cp:lastModifiedBy>Mauricio Delgado Varela</cp:lastModifiedBy>
  <cp:lastPrinted>2025-08-18T17:48:14Z</cp:lastPrinted>
  <dcterms:created xsi:type="dcterms:W3CDTF">2002-03-27T21:16:43Z</dcterms:created>
  <dcterms:modified xsi:type="dcterms:W3CDTF">2025-08-22T16:27:41Z</dcterms:modified>
</cp:coreProperties>
</file>